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P:\Services\Financier\07-MARCHES &amp; ACHATS\AA MARCHES PUBLICS\MARCHES 2025\MARCHES TRAVAUX-AMO-MOE 2025\TRAVAUX MDU - REMISE EN ETAT ET AMENAGEMENT\02 - DOSSIER DE CONSULTATION\PLACE\"/>
    </mc:Choice>
  </mc:AlternateContent>
  <xr:revisionPtr revIDLastSave="0" documentId="8_{94536326-3FB4-4CA1-828F-55429A2B65C7}" xr6:coauthVersionLast="47" xr6:coauthVersionMax="47" xr10:uidLastSave="{00000000-0000-0000-0000-000000000000}"/>
  <bookViews>
    <workbookView xWindow="-120" yWindow="-120" windowWidth="29040" windowHeight="15720" xr2:uid="{05E1453C-26F9-44CF-987B-62AB34CB9168}"/>
  </bookViews>
  <sheets>
    <sheet name="Feuil1" sheetId="1" r:id="rId1"/>
  </sheets>
  <externalReferences>
    <externalReference r:id="rId2"/>
    <externalReference r:id="rId3"/>
  </externalReferenc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157" i="1" l="1"/>
  <c r="D157" i="1"/>
  <c r="I153" i="1"/>
  <c r="D153" i="1"/>
  <c r="I152" i="1"/>
  <c r="D152" i="1"/>
  <c r="I151" i="1"/>
  <c r="D151" i="1"/>
  <c r="D150" i="1"/>
  <c r="F149" i="1"/>
  <c r="F150" i="1" s="1"/>
  <c r="I150" i="1" s="1"/>
  <c r="D149" i="1"/>
  <c r="I146" i="1"/>
  <c r="D146" i="1"/>
  <c r="I145" i="1"/>
  <c r="D145" i="1"/>
  <c r="I144" i="1"/>
  <c r="D144" i="1"/>
  <c r="F143" i="1"/>
  <c r="I143" i="1" s="1"/>
  <c r="D143" i="1"/>
  <c r="F142" i="1"/>
  <c r="I142" i="1" s="1"/>
  <c r="D142" i="1"/>
  <c r="I138" i="1"/>
  <c r="D138" i="1"/>
  <c r="I137" i="1"/>
  <c r="D137" i="1"/>
  <c r="I136" i="1"/>
  <c r="D136" i="1"/>
  <c r="I135" i="1"/>
  <c r="D135" i="1"/>
  <c r="I134" i="1"/>
  <c r="D134" i="1"/>
  <c r="I133" i="1"/>
  <c r="D133" i="1"/>
  <c r="I132" i="1"/>
  <c r="D132" i="1"/>
  <c r="I131" i="1"/>
  <c r="D131" i="1"/>
  <c r="I130" i="1"/>
  <c r="D130" i="1"/>
  <c r="F129" i="1"/>
  <c r="I129" i="1" s="1"/>
  <c r="D129" i="1"/>
  <c r="F128" i="1"/>
  <c r="I128" i="1" s="1"/>
  <c r="D128" i="1"/>
  <c r="D127" i="1"/>
  <c r="F126" i="1"/>
  <c r="I126" i="1" s="1"/>
  <c r="D126" i="1"/>
  <c r="F125" i="1"/>
  <c r="I125" i="1" s="1"/>
  <c r="D125" i="1"/>
  <c r="F124" i="1"/>
  <c r="I124" i="1" s="1"/>
  <c r="D124" i="1"/>
  <c r="F123" i="1"/>
  <c r="F127" i="1" s="1"/>
  <c r="I127" i="1" s="1"/>
  <c r="D123" i="1"/>
  <c r="I122" i="1"/>
  <c r="D122" i="1"/>
  <c r="I121" i="1"/>
  <c r="D121" i="1"/>
  <c r="I120" i="1"/>
  <c r="D120" i="1"/>
  <c r="I119" i="1"/>
  <c r="D119" i="1"/>
  <c r="I118" i="1"/>
  <c r="D118" i="1"/>
  <c r="D115" i="1"/>
  <c r="F114" i="1"/>
  <c r="F115" i="1" s="1"/>
  <c r="I115" i="1" s="1"/>
  <c r="D114" i="1"/>
  <c r="F113" i="1"/>
  <c r="I113" i="1" s="1"/>
  <c r="D113" i="1"/>
  <c r="I112" i="1"/>
  <c r="D112" i="1"/>
  <c r="D111" i="1"/>
  <c r="F110" i="1"/>
  <c r="F111" i="1" s="1"/>
  <c r="I111" i="1" s="1"/>
  <c r="D110" i="1"/>
  <c r="D106" i="1"/>
  <c r="D105" i="1"/>
  <c r="D104" i="1"/>
  <c r="F103" i="1"/>
  <c r="F105" i="1" s="1"/>
  <c r="D103" i="1"/>
  <c r="I102" i="1"/>
  <c r="D102" i="1"/>
  <c r="I101" i="1"/>
  <c r="D101" i="1"/>
  <c r="I98" i="1"/>
  <c r="D98" i="1"/>
  <c r="I97" i="1"/>
  <c r="D97" i="1"/>
  <c r="I96" i="1"/>
  <c r="D96" i="1"/>
  <c r="I95" i="1"/>
  <c r="D95" i="1"/>
  <c r="F94" i="1"/>
  <c r="I94" i="1" s="1"/>
  <c r="D94" i="1"/>
  <c r="F93" i="1"/>
  <c r="I93" i="1" s="1"/>
  <c r="D93" i="1"/>
  <c r="I92" i="1"/>
  <c r="D92" i="1"/>
  <c r="I91" i="1"/>
  <c r="D91" i="1"/>
  <c r="F90" i="1"/>
  <c r="I90" i="1" s="1"/>
  <c r="D90" i="1"/>
  <c r="I89" i="1"/>
  <c r="D89" i="1"/>
  <c r="I88" i="1"/>
  <c r="D88" i="1"/>
  <c r="F87" i="1"/>
  <c r="I87" i="1" s="1"/>
  <c r="D87" i="1"/>
  <c r="D86" i="1"/>
  <c r="D85" i="1"/>
  <c r="D84" i="1"/>
  <c r="I83" i="1"/>
  <c r="D83" i="1"/>
  <c r="I82" i="1"/>
  <c r="D82" i="1"/>
  <c r="D81" i="1"/>
  <c r="F80" i="1"/>
  <c r="F81" i="1" s="1"/>
  <c r="I81" i="1" s="1"/>
  <c r="D80" i="1"/>
  <c r="F79" i="1"/>
  <c r="I79" i="1" s="1"/>
  <c r="D79" i="1"/>
  <c r="F78" i="1"/>
  <c r="F86" i="1" s="1"/>
  <c r="I86" i="1" s="1"/>
  <c r="D78" i="1"/>
  <c r="F77" i="1"/>
  <c r="D77" i="1"/>
  <c r="F76" i="1"/>
  <c r="I76" i="1" s="1"/>
  <c r="D76" i="1"/>
  <c r="I75" i="1"/>
  <c r="D75" i="1"/>
  <c r="I74" i="1"/>
  <c r="D74" i="1"/>
  <c r="F73" i="1"/>
  <c r="I73" i="1" s="1"/>
  <c r="D73" i="1"/>
  <c r="F72" i="1"/>
  <c r="I72" i="1" s="1"/>
  <c r="D72" i="1"/>
  <c r="I69" i="1"/>
  <c r="D69" i="1"/>
  <c r="I68" i="1"/>
  <c r="D68" i="1"/>
  <c r="F67" i="1"/>
  <c r="I67" i="1" s="1"/>
  <c r="D67" i="1"/>
  <c r="I66" i="1"/>
  <c r="D66" i="1"/>
  <c r="I65" i="1"/>
  <c r="D65" i="1"/>
  <c r="F64" i="1"/>
  <c r="I64" i="1" s="1"/>
  <c r="D64" i="1"/>
  <c r="F63" i="1"/>
  <c r="I63" i="1" s="1"/>
  <c r="D63" i="1"/>
  <c r="D62" i="1"/>
  <c r="F61" i="1"/>
  <c r="F62" i="1" s="1"/>
  <c r="I62" i="1" s="1"/>
  <c r="D61" i="1"/>
  <c r="I60" i="1"/>
  <c r="D60" i="1"/>
  <c r="I57" i="1"/>
  <c r="D57" i="1"/>
  <c r="I56" i="1"/>
  <c r="D56" i="1"/>
  <c r="F55" i="1"/>
  <c r="I55" i="1" s="1"/>
  <c r="D55" i="1"/>
  <c r="I54" i="1"/>
  <c r="D54" i="1"/>
  <c r="F53" i="1"/>
  <c r="I53" i="1" s="1"/>
  <c r="D53" i="1"/>
  <c r="F52" i="1"/>
  <c r="I52" i="1" s="1"/>
  <c r="D52" i="1"/>
  <c r="D51" i="1"/>
  <c r="F50" i="1"/>
  <c r="I50" i="1" s="1"/>
  <c r="D50" i="1"/>
  <c r="I49" i="1"/>
  <c r="D49" i="1"/>
  <c r="I46" i="1"/>
  <c r="D46" i="1"/>
  <c r="F45" i="1"/>
  <c r="I45" i="1" s="1"/>
  <c r="D45" i="1"/>
  <c r="F44" i="1"/>
  <c r="I44" i="1" s="1"/>
  <c r="D44" i="1"/>
  <c r="F43" i="1"/>
  <c r="I43" i="1" s="1"/>
  <c r="D43" i="1"/>
  <c r="I42" i="1"/>
  <c r="D42" i="1"/>
  <c r="D41" i="1"/>
  <c r="D40" i="1"/>
  <c r="I39" i="1"/>
  <c r="D39" i="1"/>
  <c r="I38" i="1"/>
  <c r="F38" i="1"/>
  <c r="F40" i="1" s="1"/>
  <c r="F41" i="1" s="1"/>
  <c r="I41" i="1" s="1"/>
  <c r="D38" i="1"/>
  <c r="I37" i="1"/>
  <c r="D37" i="1"/>
  <c r="I34" i="1"/>
  <c r="D34" i="1"/>
  <c r="I33" i="1"/>
  <c r="D33" i="1"/>
  <c r="F32" i="1"/>
  <c r="I32" i="1" s="1"/>
  <c r="D32" i="1"/>
  <c r="F31" i="1"/>
  <c r="I31" i="1" s="1"/>
  <c r="D31" i="1"/>
  <c r="F30" i="1"/>
  <c r="I30" i="1" s="1"/>
  <c r="D30" i="1"/>
  <c r="I29" i="1"/>
  <c r="D29" i="1"/>
  <c r="I28" i="1"/>
  <c r="D28" i="1"/>
  <c r="I27" i="1"/>
  <c r="D27" i="1"/>
  <c r="I26" i="1"/>
  <c r="D26" i="1"/>
  <c r="I25" i="1"/>
  <c r="D25" i="1"/>
  <c r="I24" i="1"/>
  <c r="D24" i="1"/>
  <c r="I23" i="1"/>
  <c r="D23" i="1"/>
  <c r="D22" i="1"/>
  <c r="D21" i="1"/>
  <c r="F20" i="1"/>
  <c r="I20" i="1" s="1"/>
  <c r="D20" i="1"/>
  <c r="F19" i="1"/>
  <c r="I19" i="1" s="1"/>
  <c r="D19" i="1"/>
  <c r="F18" i="1"/>
  <c r="I18" i="1" s="1"/>
  <c r="D18" i="1"/>
  <c r="F17" i="1"/>
  <c r="I17" i="1" s="1"/>
  <c r="D17" i="1"/>
  <c r="F16" i="1"/>
  <c r="F22" i="1" s="1"/>
  <c r="I22" i="1" s="1"/>
  <c r="D16" i="1"/>
  <c r="F15" i="1"/>
  <c r="F21" i="1" s="1"/>
  <c r="I21" i="1" s="1"/>
  <c r="D15" i="1"/>
  <c r="F14" i="1"/>
  <c r="I14" i="1" s="1"/>
  <c r="D14" i="1"/>
  <c r="F13" i="1"/>
  <c r="I13" i="1" s="1"/>
  <c r="D13" i="1"/>
  <c r="F12" i="1"/>
  <c r="I12" i="1" s="1"/>
  <c r="D12" i="1"/>
  <c r="F11" i="1"/>
  <c r="I11" i="1" s="1"/>
  <c r="D11" i="1"/>
  <c r="I10" i="1"/>
  <c r="D10" i="1"/>
  <c r="I9" i="1"/>
  <c r="D9" i="1"/>
  <c r="I7" i="1"/>
  <c r="A3" i="1"/>
  <c r="F84" i="1" l="1"/>
  <c r="I84" i="1" s="1"/>
  <c r="I114" i="1"/>
  <c r="F51" i="1"/>
  <c r="I51" i="1" s="1"/>
  <c r="F85" i="1"/>
  <c r="I85" i="1" s="1"/>
  <c r="I77" i="1"/>
  <c r="F106" i="1"/>
  <c r="I106" i="1" s="1"/>
  <c r="I105" i="1"/>
  <c r="I123" i="1"/>
  <c r="I15" i="1"/>
  <c r="I160" i="1" s="1"/>
  <c r="I110" i="1"/>
  <c r="I78" i="1"/>
  <c r="I40" i="1"/>
  <c r="I103" i="1"/>
  <c r="I16" i="1"/>
  <c r="I61" i="1"/>
  <c r="I166" i="1" s="1"/>
  <c r="F104" i="1"/>
  <c r="I104" i="1" s="1"/>
  <c r="I80" i="1"/>
  <c r="I149" i="1"/>
  <c r="I168" i="1" l="1"/>
  <c r="I170" i="1"/>
  <c r="I162" i="1"/>
  <c r="I164" i="1" s="1"/>
  <c r="I172" i="1"/>
  <c r="I174" i="1" l="1"/>
  <c r="I17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David BOYARD</author>
  </authors>
  <commentList>
    <comment ref="F30" authorId="0" shapeId="0" xr:uid="{171623C7-2602-4F0A-81A4-6A644B4FA2BA}">
      <text>
        <r>
          <rPr>
            <b/>
            <sz val="9"/>
            <color indexed="81"/>
            <rFont val="Tahoma"/>
            <family val="2"/>
          </rPr>
          <t>David BOYARD:</t>
        </r>
        <r>
          <rPr>
            <sz val="9"/>
            <color indexed="81"/>
            <rFont val="Tahoma"/>
            <family val="2"/>
          </rPr>
          <t xml:space="preserve">
surface de peinture pour la voute = surface au sol * 3</t>
        </r>
      </text>
    </comment>
    <comment ref="F55" authorId="0" shapeId="0" xr:uid="{8A845A98-A310-4DF4-A31F-03E76D02267A}">
      <text>
        <r>
          <rPr>
            <b/>
            <sz val="9"/>
            <color indexed="81"/>
            <rFont val="Tahoma"/>
            <family val="2"/>
          </rPr>
          <t>David BOYARD:</t>
        </r>
        <r>
          <rPr>
            <sz val="9"/>
            <color indexed="81"/>
            <rFont val="Tahoma"/>
            <family val="2"/>
          </rPr>
          <t xml:space="preserve">
surface de peinture pour la voute = surface au sol * 3</t>
        </r>
      </text>
    </comment>
    <comment ref="F67" authorId="0" shapeId="0" xr:uid="{E07E4FA7-B2D8-4689-B9F4-DC97B15616EF}">
      <text>
        <r>
          <rPr>
            <b/>
            <sz val="9"/>
            <color indexed="81"/>
            <rFont val="Tahoma"/>
            <family val="2"/>
          </rPr>
          <t>David BOYARD:</t>
        </r>
        <r>
          <rPr>
            <sz val="9"/>
            <color indexed="81"/>
            <rFont val="Tahoma"/>
            <family val="2"/>
          </rPr>
          <t xml:space="preserve">
surface de peinture pour la voute = surface au sol * 3</t>
        </r>
      </text>
    </comment>
  </commentList>
</comments>
</file>

<file path=xl/sharedStrings.xml><?xml version="1.0" encoding="utf-8"?>
<sst xmlns="http://schemas.openxmlformats.org/spreadsheetml/2006/main" count="558" uniqueCount="280">
  <si>
    <t>Université  Marie et Louis Pasteur</t>
  </si>
  <si>
    <t>DPGF</t>
  </si>
  <si>
    <t>LOT N°01
Platrerie - Peinture</t>
  </si>
  <si>
    <t>Code</t>
  </si>
  <si>
    <t>Libellé</t>
  </si>
  <si>
    <t>Unité</t>
  </si>
  <si>
    <t>Quant.</t>
  </si>
  <si>
    <t>Quantité vérifiée par l'entreprise</t>
  </si>
  <si>
    <t>P.U. HT</t>
  </si>
  <si>
    <t>Total</t>
  </si>
  <si>
    <t>Base / Option</t>
  </si>
  <si>
    <t>Base (0)
Option (1)</t>
  </si>
  <si>
    <t>0. PREPA</t>
  </si>
  <si>
    <r>
      <rPr>
        <b/>
        <sz val="11"/>
        <rFont val="Times New Roman"/>
        <family val="1"/>
      </rPr>
      <t>Travaux préliminaires et préparatoires</t>
    </r>
    <r>
      <rPr>
        <sz val="10"/>
        <rFont val="Times New Roman"/>
        <family val="1"/>
      </rPr>
      <t xml:space="preserve">
- Opérations préliminaires et travaux préparatoires à la dépose des ouvrages et équipements, suivant descriptif CCTP joint, pour l'ensemble des prestations 
- Installation de chantier
- Etude technique</t>
    </r>
  </si>
  <si>
    <t>ens.</t>
  </si>
  <si>
    <t>Zone: Couloir 1 / 2 / 3 - Rez-de-chaussée</t>
  </si>
  <si>
    <t>1.1</t>
  </si>
  <si>
    <t>Echaffaudages - Protection</t>
  </si>
  <si>
    <t>Base</t>
  </si>
  <si>
    <t>1.2</t>
  </si>
  <si>
    <t>Dépose et repose du mobilier mural:
- cadre *4
- éclairage (applique murale) *7
- dispositif de sécurité incendie</t>
  </si>
  <si>
    <t>1.3</t>
  </si>
  <si>
    <t xml:space="preserve">Dépose des plinthes existantes : couloir 1
</t>
  </si>
  <si>
    <t>ml</t>
  </si>
  <si>
    <t>1.4</t>
  </si>
  <si>
    <t xml:space="preserve">Dépose des plinthes existantes : couloir 2
</t>
  </si>
  <si>
    <t>1.5</t>
  </si>
  <si>
    <t xml:space="preserve">Dépose des plinthes existantes : couloir 3
</t>
  </si>
  <si>
    <t>1.6</t>
  </si>
  <si>
    <t>Préparation des supports
y compris rebouchage des trous, grattage, traitement du support,…
y compris toutes sugestions
Murs couloir 1</t>
  </si>
  <si>
    <t>m²</t>
  </si>
  <si>
    <t>1.7</t>
  </si>
  <si>
    <t>Préparation des supports
y compris rebouchage des trous, grattage, traitement du support,…
y compris toutes sugestions
Murs couloir 2</t>
  </si>
  <si>
    <t>1.8</t>
  </si>
  <si>
    <t>Préparation des supports
y compris rebouchage des trous, grattage, traitement du support,…
y compris toutes sugestions
Murs couloir 3</t>
  </si>
  <si>
    <t>1.9</t>
  </si>
  <si>
    <t>Plinthes:
Fourniture et pose de plinthe en pierre 12mm*80mm
Couloir 1</t>
  </si>
  <si>
    <t>1.10</t>
  </si>
  <si>
    <t>Plinthes:
Fourniture et pose de plinthe en pierre 12mm*80mm
Couloir 2</t>
  </si>
  <si>
    <t>1.11</t>
  </si>
  <si>
    <t>Plinthes:
Fourniture et pose de plinthe en pierre 12mm*80mm
Couloir 3</t>
  </si>
  <si>
    <t>1.12</t>
  </si>
  <si>
    <t>Peinture acrylique en phase aqueuse sur murs
Murs couloir 1</t>
  </si>
  <si>
    <t>1.13</t>
  </si>
  <si>
    <t>Peinture acrylique en phase aqueuse sur murs
Murs couloir 2</t>
  </si>
  <si>
    <t>1.14</t>
  </si>
  <si>
    <t>Peinture acrylique en phase aqueuse sur murs
Murs couloir 3</t>
  </si>
  <si>
    <t>1.15</t>
  </si>
  <si>
    <t>Peinture satinée en phase aqueuse sur boiseries interieures
Tablette de fenêtre
dimension: 0,13m*1,33m
Couloir 2</t>
  </si>
  <si>
    <t>unité</t>
  </si>
  <si>
    <t>1.16</t>
  </si>
  <si>
    <t>Lasure transparente en phase aqueuse sur boiseries interieures
Fenêtres - face intérieur
dimension fenêtre (h*H): 1,33m*2,33m
Couloir 2</t>
  </si>
  <si>
    <t>1.17</t>
  </si>
  <si>
    <t>Lasure transparente en phase aqueuse sur boiseries extérieures
Fenêtres - face extérieur
dimension fenêtre (h*H): 1,33m*2,33m
Couloir 2</t>
  </si>
  <si>
    <t>1.18</t>
  </si>
  <si>
    <t>Lasure transparente en phase aqueuse sur boiseries interieures
Porte - face intérieur
dimension fenêtre (h*H): 1,33m*2,66m
Couloir 2</t>
  </si>
  <si>
    <t>1.19</t>
  </si>
  <si>
    <t>Lasure transparente en phase aqueuse sur boiseries extérieures
Porte - face extérieur
dimension fenêtre (h*H): 1,33m*2,66m
Couloir 2</t>
  </si>
  <si>
    <t>1.20</t>
  </si>
  <si>
    <t>Peinture sur canalisations
couloir 1 / 2 / 3</t>
  </si>
  <si>
    <t>1.21</t>
  </si>
  <si>
    <t>Cornière d'angle
Fourniture et pose de cornière métallique
Hauteur: 2,50m
couloir 1 / 2 / 3</t>
  </si>
  <si>
    <t>1.22</t>
  </si>
  <si>
    <t>Plafonds:
Peinture acrylique mate en phase aqueuse sur plafonds
Couloir 1</t>
  </si>
  <si>
    <t>Option</t>
  </si>
  <si>
    <t>1.23</t>
  </si>
  <si>
    <t>Plafonds:
Peinture acrylique mate en phase aqueuse sur plafonds
Couloir 2</t>
  </si>
  <si>
    <t>1.24</t>
  </si>
  <si>
    <t>Plafonds:
Peinture acrylique mate en phase aqueuse sur plafonds
Couloir 3</t>
  </si>
  <si>
    <t>1.25</t>
  </si>
  <si>
    <t>Radiateurs type A-1 (modèle Savane - fonte - 17 élements /  H*L: 0,63m *1,10m / 77 kg )
- dépose des radiateurs et stockage
- remise en place (vérification du bon fonctionnement)</t>
  </si>
  <si>
    <t>1.26</t>
  </si>
  <si>
    <t>Radiateurs type A-1
- décapage par bain, désembouage (nettoyage intérieur), sablage fin,  2 couches de peinture finition teinte au choix ou vernis brut et emballage de protection</t>
  </si>
  <si>
    <t>Bureau 015 - Rez-de-chaussée</t>
  </si>
  <si>
    <t>2.1</t>
  </si>
  <si>
    <t>Ouverture maçonnerie (pour mémoire)
rélaiser par le lot 3-maçonnerie</t>
  </si>
  <si>
    <t>2.2</t>
  </si>
  <si>
    <t>habillage avec plaque de plâtre sur embrasure et linteaux de l'ouverture
Ouverture 2,04m*0,9m</t>
  </si>
  <si>
    <t>2.3</t>
  </si>
  <si>
    <t>Réfection sol
- ragréage
- sol moquette coté intérieur
- sol PVC si besoin</t>
  </si>
  <si>
    <t>Ens.</t>
  </si>
  <si>
    <t>2.4</t>
  </si>
  <si>
    <t>Préparation des supports
y compris rebouchage des trous, grattage, traitement du support,…
y compris toutes sugestions
Murs contre couloir</t>
  </si>
  <si>
    <t>2.5</t>
  </si>
  <si>
    <t>Peinture acrylique en phase aqueuse sur murs
Murs contre couloir</t>
  </si>
  <si>
    <t>2.6</t>
  </si>
  <si>
    <t>Porte:
Fourniture et pose de bloc-porte acoustique 39db coupe-feu
1/2H 1 vantail largeur 930mm * hauteur 2040mm compris
poignée, cylindre sur organigramme, clef (*3)</t>
  </si>
  <si>
    <t>2.7</t>
  </si>
  <si>
    <t>Peinture porte:
Sur bloc-porte 2 faces: travaux préparatoires et deux
couches de peinture satinée
coloris à définir</t>
  </si>
  <si>
    <t>2.8</t>
  </si>
  <si>
    <t>Plinthes:
Fourniture et pose de plinthe bois à peindre 12mm*120mm</t>
  </si>
  <si>
    <t>2.9</t>
  </si>
  <si>
    <t>Peinture plinthes
Travaux préparatoires et deux couche de peinture satinée
coloris à définir</t>
  </si>
  <si>
    <t>2.10</t>
  </si>
  <si>
    <t>Sol souple:
Nettoyage du support
Fourniture et pose d'un revêtement de sol souple type linoléum, classement U3s P3 E1 C0.
Coloris, texture et motif au choix du maitre d'ouvrage dans la gamme du fabricant, pose collée suivant préconisations du fabricant compris coupes et arasements, soudage des joints à chaud
surface complète du bureau 015</t>
  </si>
  <si>
    <t>Bureau 016B - Rez-de-chaussée</t>
  </si>
  <si>
    <t>3.1</t>
  </si>
  <si>
    <t>Dépose et repose du mobilier mural:
- cadre
- éclairage (applique mural)
- goulotte</t>
  </si>
  <si>
    <t>3.2</t>
  </si>
  <si>
    <t>Préparation des supports
y compris rebouchage des trous, grattage, traitement du support,…
y compris toutes sugestions
Murs bureau</t>
  </si>
  <si>
    <t>3.3</t>
  </si>
  <si>
    <t>Peinture acrylique en phase aqueuse sur murs
Murs bureau</t>
  </si>
  <si>
    <t>3.4</t>
  </si>
  <si>
    <t>3.5</t>
  </si>
  <si>
    <t>3.6</t>
  </si>
  <si>
    <t>Peinture satinée en phase aqueuse sur boiseries interieures
Tablette de fenêtre
dimension: 0,13m*1,70m
Bureau</t>
  </si>
  <si>
    <t>3.7</t>
  </si>
  <si>
    <t>Plafonds:
Peinture acrylique mate en phase aqueuse sur plafonds
Bureau</t>
  </si>
  <si>
    <t>3.8</t>
  </si>
  <si>
    <t>3.9</t>
  </si>
  <si>
    <t>Bureau 017 - Rez-de-chaussée</t>
  </si>
  <si>
    <t>4.1</t>
  </si>
  <si>
    <t>4.2</t>
  </si>
  <si>
    <t>4.3</t>
  </si>
  <si>
    <t>4.4</t>
  </si>
  <si>
    <t>4.5</t>
  </si>
  <si>
    <t>4.6</t>
  </si>
  <si>
    <t>4.7</t>
  </si>
  <si>
    <t>Peinture satinée en phase aqueuse sur boiseries interieures
Tablette de fenêtre
dimension: 0,13m*0,90m
Bureau</t>
  </si>
  <si>
    <t>4.8</t>
  </si>
  <si>
    <t>4.9</t>
  </si>
  <si>
    <t>4.10</t>
  </si>
  <si>
    <t>Escalier monumental</t>
  </si>
  <si>
    <t>5.1</t>
  </si>
  <si>
    <t>5.2</t>
  </si>
  <si>
    <t xml:space="preserve">Dépose des plinthes existantes :
RdC / pallier 1er étage / pallier 2ème étage
</t>
  </si>
  <si>
    <t>5.3</t>
  </si>
  <si>
    <t xml:space="preserve">Dépose des plinthes à cremaillère rampante de l'escalier : 
1ère volé de marche
</t>
  </si>
  <si>
    <t>5.4</t>
  </si>
  <si>
    <t>Dépose et repose du mobilier mural:
- cadre *3+1
- éclairage (applique mural) *2+3+2
- dispositif de sécurité incendie</t>
  </si>
  <si>
    <t>5.5</t>
  </si>
  <si>
    <t>Préparation des supports
y compris rebouchage des trous, grattage, traitement du support,…
y compris toutes sugestions
Murs rez-de-chaussé</t>
  </si>
  <si>
    <t>5.6</t>
  </si>
  <si>
    <t>Préparation des supports
y compris rebouchage des trous, grattage, traitement du support,…
y compris toutes sugestions
Murs 1er étage</t>
  </si>
  <si>
    <t>5.7</t>
  </si>
  <si>
    <t>Préparation des supports
y compris rebouchage des trous, grattage, traitement du support,…
y compris toutes sugestions
Murs 2ème étage</t>
  </si>
  <si>
    <t>5.8</t>
  </si>
  <si>
    <t>Plinthes:
Fourniture et pose de plinthe en pierre 12mm*120mm
Rez-de-chaussée</t>
  </si>
  <si>
    <t>5.9</t>
  </si>
  <si>
    <t>Plinthes:
Fourniture et pose de plinthe bois à peindre 12mm*120mm
1er et 2ème étage</t>
  </si>
  <si>
    <t>5.10</t>
  </si>
  <si>
    <t>Peinture plinthes
Travaux préparatoires et deux couche de peinture satinée
coloris à définir
1er et 2ème étage</t>
  </si>
  <si>
    <t>5.11</t>
  </si>
  <si>
    <t xml:space="preserve">Fourniture et pose des plinthes à cremaillère rampante de l'escalier (plinthes bois) : 
1ère volé de marche
</t>
  </si>
  <si>
    <t>5.12</t>
  </si>
  <si>
    <t>Peinture des plinthes à cremaillère rampante de l'escalier : 
Travaux préparatoires et deux couche de peinture satinée
coloris à définir
Rez-de-chaussée, 1er et 2ème étage</t>
  </si>
  <si>
    <t>5.13</t>
  </si>
  <si>
    <t>Peinture acrylique en phase aqueuse sur murs
Murs rez-de-chaussée</t>
  </si>
  <si>
    <t>5.14</t>
  </si>
  <si>
    <t>Peinture acrylique en phase aqueuse sur murs
Murs 1er étage</t>
  </si>
  <si>
    <t>5.15</t>
  </si>
  <si>
    <t>Peinture acrylique en phase aqueuse sur murs
Murs 2ème étage</t>
  </si>
  <si>
    <t>5.16</t>
  </si>
  <si>
    <t>Peinture satinée en phase aqueuse sur boiseries interieures
Tablette de fenêtre
dimension: 0,13m*1,33m
Rez-de chaussée, 1er étage , 2ème étage</t>
  </si>
  <si>
    <t>5.17</t>
  </si>
  <si>
    <t>Lasure transparente en phase aqueuse sur boiseries interieures
Fenêtres - face intérieur
dimension fenêtre (h*H): 1,33m*2,33m
Rez-de chaussée, 1er étage , 2ème étage</t>
  </si>
  <si>
    <t>5.18</t>
  </si>
  <si>
    <t>Lasure transparente en phase aqueuse sur boiseries extérieures
Fenêtres - face extérieur
dimension fenêtre (h*H): 1,33m*2,33m
Rez-de chaussée, 1er étage , 2ème étage</t>
  </si>
  <si>
    <t>5.19</t>
  </si>
  <si>
    <t>Lasure transparente en phase aqueuse sur boiseries interieures
Porte - 2 faces
dimension fenêtre (h*H): 1,33m*2,66m
Rez-de chaussée, 1er étage , 2ème étage</t>
  </si>
  <si>
    <t>5.20</t>
  </si>
  <si>
    <t>Lasure transparente en phase aqueuse sur boiseries extérieures
Porte - face intérieur
dimension fenêtre (h*H): 1,33m*3,45m
Rez-de-chaussée, 1er étage</t>
  </si>
  <si>
    <t>5.21</t>
  </si>
  <si>
    <t>Lasure transparente en phase aqueuse sur boiseries extérieures
Porte - face extérieur
dimension fenêtre (h*H): 1,33m*3,45m
Rez-de-chaussée, 1er étage</t>
  </si>
  <si>
    <t>5.22</t>
  </si>
  <si>
    <t>Cornière d'angle
Fourniture et pose de cornière métallique
Hauteur: 2,50m
Rez-de chaussée, 1er étage , 2ème étage</t>
  </si>
  <si>
    <t>5.23</t>
  </si>
  <si>
    <t>Plafonds:
Peinture acrylique mate en phase aqueuse sur plafonds
Plafond escaliers</t>
  </si>
  <si>
    <t>5.24</t>
  </si>
  <si>
    <t>Radiateurs type B-1 (modèle Idéal Classic fonte - 6 colonnes / 18 éléments / hauteur: 1,05m / 250 kg)
- dépose des radiateurs et stockage
- remise en place (vérification du bon fonctionnement)</t>
  </si>
  <si>
    <t>5.25</t>
  </si>
  <si>
    <t>Radiateurs type B-1
- décapage par bain, désembouage (nettoyage intérieur), sablage fin,  2 couches de peinture finition teinte au choix ou vernis brut et emballage de protection</t>
  </si>
  <si>
    <t>5.26</t>
  </si>
  <si>
    <t>Radiateurs type B-2 (modèle Idéal Classic fonte - 6 colonnes / 15 éléments / hauteur: 0,86m / 150 kg)
- dépose des radiateurs et stockage
- remise en place (vérification du bon fonctionnement)</t>
  </si>
  <si>
    <t>5.27</t>
  </si>
  <si>
    <t>Radiateurs type B-2
- décapage par bain, désembouage (nettoyage intérieur), sablage fin,  2 couches de peinture finition teinte au choix ou vernis brut et emballage de protection</t>
  </si>
  <si>
    <t>Bureau 120 - 1er étage</t>
  </si>
  <si>
    <t>6.1</t>
  </si>
  <si>
    <t>Placard:
dépose et mise en décheterrie du placard</t>
  </si>
  <si>
    <t>6.2</t>
  </si>
  <si>
    <t>Sol :
poncage et vitrification parquet suite à la dépose du placard
toute la surface du bureau</t>
  </si>
  <si>
    <t>6.3</t>
  </si>
  <si>
    <t>Cloison:
Cloison ditributive 120/70
hauteur 2,04m composé d'une ossature métallique M70 doublée à entraxe de 60 cm revêtue de deux plaques de plâtre standard de 13mm sur chaque face y compris traitement des joints et incorporation d'un isolant acoustique en laine  de coton recylée de 70mm dépaisseur
Entre bureau 120 et 118</t>
  </si>
  <si>
    <t>6.4</t>
  </si>
  <si>
    <t>Sur cloison en plaque de plâtre neufs: enduisage, ponçage, impression et deux couches de peinture acrylique en phase aqueuse
Cloison séparative créée au préalable - les deux faces</t>
  </si>
  <si>
    <t>6.5</t>
  </si>
  <si>
    <t>Préparation des supports
y compris rebouchage des trous, grattage, traitement du support,…
y compris toutes sugestions
Murs</t>
  </si>
  <si>
    <t>6.6</t>
  </si>
  <si>
    <t>Peinture acrylique en phase aqueuse sur murs
Murs du bureau sauf mur contre extérieur</t>
  </si>
  <si>
    <t>Salle de réunion 112 - 1er étage</t>
  </si>
  <si>
    <t>7.1</t>
  </si>
  <si>
    <t>Cloison:
Cloison séparative 120/70
hauteur 4,40m composé d'une ossature métallique M70 doublée à entraxe de 60 cm revêtue de deux plaques de plâtre standard de 13mm sur chaque face y compris traitement des joints et incorporation d'un isolant acoustique en laine de coton recylée de 70 mm dépaisseur</t>
  </si>
  <si>
    <t>7.2</t>
  </si>
  <si>
    <t>7.3</t>
  </si>
  <si>
    <t>Porte:
Fourniture et pose de bloc-porte acoustique 42db coupe-feu
1/2H 1 vantail largeur 930mm * hauteur 2040mm compris
poignée, cylindre sur organigramme, clef (*3), bouton coté intérieur (112B)</t>
  </si>
  <si>
    <t>7.4</t>
  </si>
  <si>
    <t>7.5</t>
  </si>
  <si>
    <t>Plinthes:
Fourniture et pose de plinthe bois à peindre 12mm*120mm</t>
  </si>
  <si>
    <t>7.6</t>
  </si>
  <si>
    <t>Zone: Couloir 4 / 5 / 6 - 2ème Etage</t>
  </si>
  <si>
    <t>8.1</t>
  </si>
  <si>
    <t>8.2</t>
  </si>
  <si>
    <t>Dépose et repose du mobilier mural:
- cadre *0
- éclairage (applique mural) *6
- dispositif de sécurité incendie</t>
  </si>
  <si>
    <t>8.3</t>
  </si>
  <si>
    <t xml:space="preserve">Dépose des plinthes existantes : couloir 4
</t>
  </si>
  <si>
    <t>8.4</t>
  </si>
  <si>
    <t xml:space="preserve">Dépose des plinthes existantes : couloir 5
</t>
  </si>
  <si>
    <t>8.5</t>
  </si>
  <si>
    <t xml:space="preserve">Dépose des plinthes existantes : couloir 6
</t>
  </si>
  <si>
    <t>8.6</t>
  </si>
  <si>
    <t>Préparation des supports
y compris rebouchage des trous, grattage, traitement du support,…
y compris toutes sugestions
Murs couloir 4</t>
  </si>
  <si>
    <t>8.7</t>
  </si>
  <si>
    <t>Préparation des supports
y compris rebouchage des trous, grattage, traitement du support,…
y compris toutes sugestions
Murs couloir 5</t>
  </si>
  <si>
    <t>8.8</t>
  </si>
  <si>
    <t>Préparation des supports
y compris rebouchage des trous, grattage, traitement du support,…
y compris toutes sugestions
Murs couloir 6</t>
  </si>
  <si>
    <t>8.9</t>
  </si>
  <si>
    <t>Peinture plinthes
Travaux préparatoires et deux couche de peinture satinée
coloris à définir
Murs couloir 4 / 5 / 6</t>
  </si>
  <si>
    <t>8.10</t>
  </si>
  <si>
    <t>Peinture acrylique en phase aqueuse sur murs
Murs couloir 4</t>
  </si>
  <si>
    <t>8.11</t>
  </si>
  <si>
    <t>Peinture acrylique en phase aqueuse sur murs
Murs couloir 5</t>
  </si>
  <si>
    <t>8.12</t>
  </si>
  <si>
    <t>Peinture acrylique en phase aqueuse sur murs
Murs couloir 6</t>
  </si>
  <si>
    <t>8.13</t>
  </si>
  <si>
    <t>Peinture satinée en phase aqueuse sur boiseries interieures
Tablette de fenêtre
dimension: 0,13m*1,33m
Couloirs 4 / 5 / 6</t>
  </si>
  <si>
    <t>8.14</t>
  </si>
  <si>
    <t>Lasure transparente en phase aqueuse sur boiseries interieures
Fenêtres - face intérieur
dimension fenêtre (h*H): 1,33m*1,95m
Couloirs 4 / 5 / 6</t>
  </si>
  <si>
    <t>8.15</t>
  </si>
  <si>
    <t>Lasure transparente en phase aqueuse sur boiseries extérieures
Fenêtres - face extérieur
dimension fenêtre (h*H): 1,33m*1,95m
Couloir 4/5/6</t>
  </si>
  <si>
    <t>8.16</t>
  </si>
  <si>
    <t>8.17</t>
  </si>
  <si>
    <t>Cornière d'angle
Fourniture et pose de cornière métallique
Hauteur: 2,50m
Couloirs 4  / 5 / 6</t>
  </si>
  <si>
    <t>8.18</t>
  </si>
  <si>
    <t>Radiateurs type B-3 (modèle Idéal Classic fonte - 6 colonnes / 21 éléments / hauteur: 0,57m / 126 kg)
- dépose des radiateurs et stockage
- remise en place (vérification du bon fonctionnement)</t>
  </si>
  <si>
    <t>8.19</t>
  </si>
  <si>
    <t>Radiateurs type B-3
- décapage par bain, désembouage (nettoyage intérieur), sablage fin,  2 couches de peinture finition teinte au choix ou vernis brut et emballage de protection</t>
  </si>
  <si>
    <t>8.20</t>
  </si>
  <si>
    <t>Radiateurs type A-2 (modèle Savane - fonte - 13 élements /  H*L: 0,63m *0,84m / 59 kg )
- dépose des radiateurs et stockage
- remise en place (vérification du bon fonctionnement)</t>
  </si>
  <si>
    <t>8.21</t>
  </si>
  <si>
    <t>Radiateurs type A-2
- sablage et peinture</t>
  </si>
  <si>
    <t>Bureau 217 - 2ème étage</t>
  </si>
  <si>
    <t>9.1</t>
  </si>
  <si>
    <t>Préparation des supports
y compris rebouchage des trous, grattage, traitement du support,…
y compris toutes sugestions
Ensemble des murs + 2 portes</t>
  </si>
  <si>
    <t>9.2</t>
  </si>
  <si>
    <t>Peinture acrylique en phase aqueuse sur murs
Ensemble des murs + 2 portes</t>
  </si>
  <si>
    <t>9.3</t>
  </si>
  <si>
    <t>Radiateurs type B-4 (modèle Idéal Classic fonte - 4 colonnes / 18 éléments / hauteur: 0,60m / 72 kg)
- dépose des radiateurs et stockage
- remise en place (vérification du bon fonctionnement)</t>
  </si>
  <si>
    <t>9.4</t>
  </si>
  <si>
    <t>Radiateurs type B-4
- décapage par bain, désembouage (nettoyage intérieur), sablage fin,  2 couches de peinture finition teinte au choix ou vernis brut et emballage de protection</t>
  </si>
  <si>
    <t>9.5</t>
  </si>
  <si>
    <t>Peinture satinée en phase aqueuse sur boiseries interieures
Tablette de fenêtre
dimension: 0,13m*1,33m</t>
  </si>
  <si>
    <t>Bureau 204 - 2ème étage</t>
  </si>
  <si>
    <t>10.1</t>
  </si>
  <si>
    <t>Préparation des supports
y compris rebouchage des trous, grattage, traitement du support,…
y compris toutes sugestions
Ensemble des murs</t>
  </si>
  <si>
    <t>10.2</t>
  </si>
  <si>
    <t>Peinture acrylique en phase aqueuse sur murs
Ensemble des murs</t>
  </si>
  <si>
    <t>10.3</t>
  </si>
  <si>
    <t>10.4</t>
  </si>
  <si>
    <t>10.5</t>
  </si>
  <si>
    <t>DOE</t>
  </si>
  <si>
    <t>Fourniture des DOE
Voir CCTP</t>
  </si>
  <si>
    <t>Marché de Base</t>
  </si>
  <si>
    <t xml:space="preserve">Total H.T : </t>
  </si>
  <si>
    <t>TVA 20 % :</t>
  </si>
  <si>
    <t xml:space="preserve"> </t>
  </si>
  <si>
    <t>Total  TTC :</t>
  </si>
  <si>
    <t>Tranche OPTIONELLE</t>
  </si>
  <si>
    <t>IV.</t>
  </si>
  <si>
    <t>Délai de réalisation</t>
  </si>
  <si>
    <t xml:space="preserve">     . Délai d'approvisionnement du matériel :  </t>
  </si>
  <si>
    <t>semaines</t>
  </si>
  <si>
    <t xml:space="preserve">     . Durée des travaux et immobilisation :   </t>
  </si>
  <si>
    <t xml:space="preserve">V. </t>
  </si>
  <si>
    <t>Pièces à joindre</t>
  </si>
  <si>
    <r>
      <rPr>
        <b/>
        <sz val="9"/>
        <rFont val="Times New Roman"/>
        <family val="1"/>
      </rPr>
      <t>Mémoire technique comprenant l'ensemble des éléments décrits ci-dessous.</t>
    </r>
    <r>
      <rPr>
        <sz val="9"/>
        <rFont val="Times New Roman"/>
        <family val="1"/>
      </rPr>
      <t xml:space="preserve">
L’entrepreneur devra apporter la preuve de références, concernant des travaux similaires (3 minimum).
Dans le cas de matériels ou équipements particuliers :
• une documentation avec toutes les caractéristiques techniques;
• une liste de références de ces matériels ou équipements.
Dans le mémoire technique, l’Entrepreneur mettra bien en évidence :
• Les détails du mode opératoire retenus pour le chantier ;
• Les moyens d’accès prévus pour la réalisation du chantier, ainsi que les protections mises en place.
Et tous autres renseignements et précisions nécessaires à l’appréciation de la qualité de l’offre.
</t>
    </r>
  </si>
  <si>
    <t xml:space="preserve">Il est rappelé que les quantités indiquées ne sont données qu'à titre indicatif.
Si l'Entreprise considère ces quantités comme base de l'établissement de ses prix, elle engage sa responsabilité. </t>
  </si>
  <si>
    <t>Aucun supplément de prix ne pourra être accordé du fait que les renseignements dont l'Entrepreneur s'est entouré étaient inexacts ou incomplets.</t>
  </si>
  <si>
    <t xml:space="preserve">Date  </t>
  </si>
  <si>
    <t xml:space="preserve">Cachet </t>
  </si>
  <si>
    <t>Signature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</si>
</sst>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b/>
      <sz val="11"/>
      <color indexed="17"/>
      <name val="Times New Roman"/>
      <family val="1"/>
    </font>
    <font>
      <sz val="10"/>
      <name val="Times New Roman"/>
      <family val="1"/>
    </font>
    <font>
      <b/>
      <sz val="14"/>
      <name val="Times New Roman"/>
      <family val="1"/>
    </font>
    <font>
      <b/>
      <sz val="12"/>
      <name val="Times New Roman"/>
      <family val="1"/>
    </font>
    <font>
      <b/>
      <sz val="12"/>
      <color rgb="FF00B050"/>
      <name val="Times New Roman"/>
      <family val="1"/>
    </font>
    <font>
      <b/>
      <sz val="12"/>
      <color indexed="50"/>
      <name val="Times New Roman"/>
      <family val="1"/>
    </font>
    <font>
      <sz val="8"/>
      <color indexed="58"/>
      <name val="Times New Roman"/>
      <family val="1"/>
    </font>
    <font>
      <sz val="10"/>
      <color indexed="58"/>
      <name val="Times New Roman"/>
      <family val="1"/>
    </font>
    <font>
      <i/>
      <sz val="9"/>
      <name val="Times New Roman"/>
      <family val="1"/>
    </font>
    <font>
      <b/>
      <sz val="11"/>
      <name val="Times New Roman"/>
      <family val="1"/>
    </font>
    <font>
      <b/>
      <sz val="10"/>
      <name val="Times New Roman"/>
      <family val="1"/>
    </font>
    <font>
      <sz val="10"/>
      <color rgb="FFFF0000"/>
      <name val="Times New Roman"/>
      <family val="1"/>
    </font>
    <font>
      <b/>
      <sz val="18"/>
      <name val="Times New Roman"/>
      <family val="1"/>
    </font>
    <font>
      <b/>
      <u/>
      <sz val="14"/>
      <name val="Times New Roman"/>
      <family val="1"/>
    </font>
    <font>
      <i/>
      <sz val="10"/>
      <name val="Times New Roman"/>
      <family val="1"/>
    </font>
    <font>
      <sz val="9"/>
      <name val="Times New Roman"/>
      <family val="1"/>
    </font>
    <font>
      <b/>
      <sz val="9"/>
      <name val="Times New Roman"/>
      <family val="1"/>
    </font>
    <font>
      <b/>
      <sz val="9"/>
      <color indexed="81"/>
      <name val="Tahoma"/>
      <family val="2"/>
    </font>
    <font>
      <sz val="9"/>
      <color indexed="81"/>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FFC000"/>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17"/>
      </left>
      <right style="thin">
        <color indexed="17"/>
      </right>
      <top style="medium">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186">
    <xf numFmtId="0" fontId="0" fillId="0" borderId="0" xfId="0"/>
    <xf numFmtId="0" fontId="1" fillId="0" borderId="1" xfId="0" applyFont="1" applyBorder="1" applyAlignment="1">
      <alignment horizontal="center" vertical="top"/>
    </xf>
    <xf numFmtId="0" fontId="1" fillId="0" borderId="2" xfId="0" applyFont="1" applyBorder="1" applyAlignment="1">
      <alignment horizontal="center" vertical="top"/>
    </xf>
    <xf numFmtId="0" fontId="1" fillId="0" borderId="2" xfId="0" applyFont="1" applyBorder="1" applyAlignment="1">
      <alignment horizontal="center" vertical="top"/>
    </xf>
    <xf numFmtId="0" fontId="2" fillId="0" borderId="2" xfId="0" applyFont="1" applyBorder="1" applyAlignment="1">
      <alignment horizontal="center"/>
    </xf>
    <xf numFmtId="4" fontId="2" fillId="0" borderId="2" xfId="0" applyNumberFormat="1" applyFont="1" applyBorder="1"/>
    <xf numFmtId="4" fontId="3" fillId="0" borderId="3" xfId="0" applyNumberFormat="1" applyFont="1" applyBorder="1" applyAlignment="1">
      <alignment horizontal="center" vertical="center"/>
    </xf>
    <xf numFmtId="0" fontId="2" fillId="0" borderId="0" xfId="0" applyFont="1"/>
    <xf numFmtId="0" fontId="2" fillId="0" borderId="4" xfId="0" applyFont="1" applyBorder="1" applyAlignment="1">
      <alignment horizontal="center" vertical="top"/>
    </xf>
    <xf numFmtId="0" fontId="1" fillId="0" borderId="0" xfId="0" applyFont="1"/>
    <xf numFmtId="4" fontId="4" fillId="0" borderId="0" xfId="0" quotePrefix="1" applyNumberFormat="1" applyFont="1" applyAlignment="1">
      <alignment horizontal="center" vertical="center"/>
    </xf>
    <xf numFmtId="4" fontId="1" fillId="0" borderId="5" xfId="0" applyNumberFormat="1" applyFont="1" applyBorder="1"/>
    <xf numFmtId="0" fontId="5" fillId="0" borderId="0" xfId="0" applyFont="1" applyAlignment="1">
      <alignment horizontal="center" vertical="center" wrapText="1"/>
    </xf>
    <xf numFmtId="0" fontId="5" fillId="0" borderId="0" xfId="0" applyFont="1" applyAlignment="1">
      <alignment horizontal="center" vertical="center" wrapText="1"/>
    </xf>
    <xf numFmtId="4" fontId="4" fillId="0" borderId="6"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4" fontId="4" fillId="0" borderId="8" xfId="0" applyNumberFormat="1" applyFont="1" applyBorder="1" applyAlignment="1">
      <alignment horizontal="center" vertical="center" wrapText="1"/>
    </xf>
    <xf numFmtId="0" fontId="6" fillId="0" borderId="0" xfId="0" applyFont="1" applyAlignment="1">
      <alignment horizontal="left"/>
    </xf>
    <xf numFmtId="0" fontId="4" fillId="0" borderId="0" xfId="0" quotePrefix="1" applyFont="1" applyAlignment="1">
      <alignment horizontal="center"/>
    </xf>
    <xf numFmtId="4" fontId="4" fillId="0" borderId="0" xfId="0" applyNumberFormat="1" applyFont="1" applyAlignment="1">
      <alignment horizontal="left"/>
    </xf>
    <xf numFmtId="4" fontId="2" fillId="0" borderId="5" xfId="0" applyNumberFormat="1" applyFont="1" applyBorder="1"/>
    <xf numFmtId="0" fontId="7" fillId="0" borderId="1"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wrapText="1"/>
    </xf>
    <xf numFmtId="4" fontId="8" fillId="0" borderId="9" xfId="0" applyNumberFormat="1" applyFont="1" applyBorder="1" applyAlignment="1">
      <alignment horizontal="center" vertical="center"/>
    </xf>
    <xf numFmtId="4" fontId="8" fillId="0" borderId="3" xfId="0" applyNumberFormat="1" applyFont="1" applyBorder="1" applyAlignment="1">
      <alignment horizontal="center" vertical="center"/>
    </xf>
    <xf numFmtId="0" fontId="3" fillId="2" borderId="10" xfId="0" applyFont="1" applyFill="1" applyBorder="1" applyAlignment="1">
      <alignment vertical="center" wrapText="1"/>
    </xf>
    <xf numFmtId="0" fontId="3" fillId="2" borderId="11"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3" fillId="2" borderId="12" xfId="0" applyFont="1" applyFill="1" applyBorder="1" applyAlignment="1">
      <alignment vertical="center" wrapText="1"/>
    </xf>
    <xf numFmtId="0" fontId="2" fillId="0" borderId="13" xfId="0" applyFont="1" applyBorder="1" applyAlignment="1">
      <alignment horizontal="center" vertical="center"/>
    </xf>
    <xf numFmtId="0" fontId="2" fillId="0" borderId="14" xfId="0" applyFont="1" applyBorder="1" applyAlignment="1">
      <alignment horizontal="left" vertical="center" wrapText="1"/>
    </xf>
    <xf numFmtId="0" fontId="2" fillId="0" borderId="14" xfId="0" applyFont="1" applyBorder="1" applyAlignment="1">
      <alignment horizontal="center" vertical="center"/>
    </xf>
    <xf numFmtId="4" fontId="2" fillId="0" borderId="14" xfId="0" applyNumberFormat="1" applyFont="1" applyBorder="1" applyAlignment="1">
      <alignment horizontal="center" vertical="center"/>
    </xf>
    <xf numFmtId="4" fontId="2" fillId="0" borderId="15" xfId="0" applyNumberFormat="1" applyFont="1" applyBorder="1" applyAlignment="1">
      <alignment horizontal="center" vertical="center"/>
    </xf>
    <xf numFmtId="0" fontId="2" fillId="2" borderId="13" xfId="0" applyFont="1" applyFill="1" applyBorder="1" applyAlignment="1">
      <alignment horizontal="center" vertical="center"/>
    </xf>
    <xf numFmtId="0" fontId="11" fillId="2" borderId="14" xfId="0" applyFont="1" applyFill="1" applyBorder="1" applyAlignment="1">
      <alignment horizontal="left" vertical="center" wrapText="1"/>
    </xf>
    <xf numFmtId="0" fontId="11" fillId="2" borderId="16" xfId="0" applyFont="1" applyFill="1" applyBorder="1" applyAlignment="1">
      <alignment horizontal="left" vertical="center" wrapText="1"/>
    </xf>
    <xf numFmtId="0" fontId="2" fillId="2" borderId="16" xfId="0" applyFont="1" applyFill="1" applyBorder="1" applyAlignment="1">
      <alignment horizontal="center" vertical="center"/>
    </xf>
    <xf numFmtId="4" fontId="2" fillId="2" borderId="16" xfId="0" applyNumberFormat="1" applyFont="1" applyFill="1" applyBorder="1" applyAlignment="1">
      <alignment horizontal="center" vertical="center"/>
    </xf>
    <xf numFmtId="4" fontId="2" fillId="2" borderId="17" xfId="0" applyNumberFormat="1" applyFont="1" applyFill="1" applyBorder="1" applyAlignment="1">
      <alignment horizontal="center" vertical="center"/>
    </xf>
    <xf numFmtId="0" fontId="2" fillId="0" borderId="14" xfId="0" applyFont="1" applyBorder="1" applyAlignment="1">
      <alignment horizontal="center" vertical="center" wrapText="1"/>
    </xf>
    <xf numFmtId="0" fontId="2" fillId="0" borderId="16" xfId="0" applyFont="1" applyBorder="1" applyAlignment="1">
      <alignment horizontal="center" vertical="center"/>
    </xf>
    <xf numFmtId="4" fontId="2" fillId="0" borderId="16" xfId="0" applyNumberFormat="1" applyFont="1" applyBorder="1" applyAlignment="1">
      <alignment horizontal="center" vertical="center"/>
    </xf>
    <xf numFmtId="4" fontId="2" fillId="0" borderId="0" xfId="0" applyNumberFormat="1" applyFont="1"/>
    <xf numFmtId="0" fontId="12" fillId="0" borderId="13" xfId="0" applyFont="1" applyBorder="1" applyAlignment="1">
      <alignment horizontal="center" vertical="center"/>
    </xf>
    <xf numFmtId="0" fontId="12" fillId="0" borderId="14" xfId="0" applyFont="1" applyBorder="1" applyAlignment="1">
      <alignment horizontal="left" vertical="center" wrapText="1"/>
    </xf>
    <xf numFmtId="0" fontId="12" fillId="0" borderId="14" xfId="0" applyFont="1" applyBorder="1" applyAlignment="1">
      <alignment horizontal="center" vertical="center" wrapText="1"/>
    </xf>
    <xf numFmtId="0" fontId="12" fillId="0" borderId="16" xfId="0" applyFont="1" applyBorder="1" applyAlignment="1">
      <alignment horizontal="center" vertical="center"/>
    </xf>
    <xf numFmtId="4" fontId="12" fillId="0" borderId="16" xfId="0" applyNumberFormat="1" applyFont="1" applyBorder="1" applyAlignment="1">
      <alignment horizontal="center" vertical="center"/>
    </xf>
    <xf numFmtId="4" fontId="12" fillId="0" borderId="15" xfId="0" applyNumberFormat="1" applyFont="1" applyBorder="1" applyAlignment="1">
      <alignment horizontal="center" vertical="center"/>
    </xf>
    <xf numFmtId="0" fontId="2" fillId="0" borderId="16" xfId="0" applyFont="1" applyBorder="1" applyAlignment="1">
      <alignment horizontal="left" vertical="center" wrapText="1"/>
    </xf>
    <xf numFmtId="4" fontId="2" fillId="0" borderId="17" xfId="0" applyNumberFormat="1" applyFont="1" applyBorder="1" applyAlignment="1">
      <alignment horizontal="center" vertical="center"/>
    </xf>
    <xf numFmtId="164" fontId="2" fillId="0" borderId="16" xfId="0" applyNumberFormat="1" applyFont="1" applyBorder="1" applyAlignment="1">
      <alignment horizontal="center" vertical="center"/>
    </xf>
    <xf numFmtId="0" fontId="2" fillId="0" borderId="16" xfId="0" applyFont="1" applyBorder="1" applyAlignment="1">
      <alignment horizontal="center" vertical="center" wrapText="1"/>
    </xf>
    <xf numFmtId="2" fontId="2" fillId="0" borderId="16" xfId="0" applyNumberFormat="1" applyFont="1" applyBorder="1" applyAlignment="1">
      <alignment horizontal="center" vertical="center"/>
    </xf>
    <xf numFmtId="0" fontId="12" fillId="0" borderId="16" xfId="0" applyFont="1" applyBorder="1" applyAlignment="1">
      <alignment horizontal="center" vertical="center" wrapText="1"/>
    </xf>
    <xf numFmtId="2" fontId="12" fillId="0" borderId="16" xfId="0" applyNumberFormat="1" applyFont="1" applyBorder="1" applyAlignment="1">
      <alignment horizontal="center" vertical="center"/>
    </xf>
    <xf numFmtId="164" fontId="12" fillId="0" borderId="16" xfId="0" applyNumberFormat="1" applyFont="1" applyBorder="1" applyAlignment="1">
      <alignment horizontal="center" vertical="center"/>
    </xf>
    <xf numFmtId="1" fontId="2" fillId="0" borderId="16" xfId="0" applyNumberFormat="1" applyFont="1" applyBorder="1" applyAlignment="1">
      <alignment horizontal="center" vertical="center"/>
    </xf>
    <xf numFmtId="0" fontId="11" fillId="0" borderId="14" xfId="0" applyFont="1" applyBorder="1" applyAlignment="1">
      <alignment horizontal="left" vertical="center" wrapText="1"/>
    </xf>
    <xf numFmtId="0" fontId="11" fillId="3" borderId="1" xfId="0" applyFont="1" applyFill="1" applyBorder="1" applyAlignment="1">
      <alignment horizontal="center" vertical="center"/>
    </xf>
    <xf numFmtId="0" fontId="3" fillId="3" borderId="18"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2" fillId="3" borderId="2" xfId="0" applyFont="1" applyFill="1" applyBorder="1" applyAlignment="1">
      <alignment horizontal="center" vertical="center"/>
    </xf>
    <xf numFmtId="0" fontId="3" fillId="3" borderId="6" xfId="0" applyFont="1" applyFill="1" applyBorder="1" applyAlignment="1">
      <alignment horizontal="left" vertical="top"/>
    </xf>
    <xf numFmtId="4" fontId="2" fillId="3" borderId="8" xfId="0" applyNumberFormat="1" applyFont="1" applyFill="1" applyBorder="1" applyAlignment="1">
      <alignment horizontal="center" vertical="center"/>
    </xf>
    <xf numFmtId="0" fontId="11" fillId="3" borderId="4" xfId="0" applyFont="1" applyFill="1" applyBorder="1" applyAlignment="1">
      <alignment horizontal="center" vertical="center"/>
    </xf>
    <xf numFmtId="0" fontId="3" fillId="3" borderId="19" xfId="0" applyFont="1" applyFill="1" applyBorder="1" applyAlignment="1">
      <alignment horizontal="center" vertical="center" wrapText="1"/>
    </xf>
    <xf numFmtId="0" fontId="3" fillId="3" borderId="0" xfId="0" applyFont="1" applyFill="1" applyAlignment="1">
      <alignment horizontal="center" vertical="center" wrapText="1"/>
    </xf>
    <xf numFmtId="0" fontId="2" fillId="3" borderId="0" xfId="0" applyFont="1" applyFill="1" applyAlignment="1">
      <alignment horizontal="center" vertical="center"/>
    </xf>
    <xf numFmtId="4" fontId="2" fillId="3" borderId="0" xfId="0" applyNumberFormat="1" applyFont="1" applyFill="1" applyAlignment="1">
      <alignment vertical="center"/>
    </xf>
    <xf numFmtId="4" fontId="2" fillId="3" borderId="5" xfId="0" applyNumberFormat="1" applyFont="1" applyFill="1" applyBorder="1" applyAlignment="1">
      <alignment vertical="center"/>
    </xf>
    <xf numFmtId="0" fontId="2" fillId="3" borderId="4" xfId="0" applyFont="1" applyFill="1" applyBorder="1" applyAlignment="1">
      <alignment horizontal="center" vertical="center"/>
    </xf>
    <xf numFmtId="0" fontId="2" fillId="3" borderId="0" xfId="0" applyFont="1" applyFill="1" applyAlignment="1">
      <alignment vertical="top"/>
    </xf>
    <xf numFmtId="0" fontId="2" fillId="3" borderId="0" xfId="0" applyFont="1" applyFill="1" applyAlignment="1">
      <alignment horizontal="center" vertical="top"/>
    </xf>
    <xf numFmtId="2" fontId="2" fillId="3" borderId="8" xfId="0" applyNumberFormat="1" applyFont="1" applyFill="1" applyBorder="1" applyAlignment="1">
      <alignment horizontal="center" vertical="top"/>
    </xf>
    <xf numFmtId="0" fontId="11" fillId="3" borderId="0" xfId="0" applyFont="1" applyFill="1" applyAlignment="1">
      <alignment horizontal="center" vertical="top"/>
    </xf>
    <xf numFmtId="0" fontId="10" fillId="3" borderId="0" xfId="0" applyFont="1" applyFill="1" applyAlignment="1">
      <alignment horizontal="center" vertical="top"/>
    </xf>
    <xf numFmtId="2" fontId="2" fillId="3" borderId="5" xfId="0" applyNumberFormat="1" applyFont="1" applyFill="1" applyBorder="1" applyAlignment="1">
      <alignment vertical="top"/>
    </xf>
    <xf numFmtId="0" fontId="2" fillId="3" borderId="20" xfId="0" applyFont="1" applyFill="1" applyBorder="1" applyAlignment="1">
      <alignment horizontal="center" vertical="center"/>
    </xf>
    <xf numFmtId="0" fontId="2" fillId="3" borderId="21" xfId="0" applyFont="1" applyFill="1" applyBorder="1"/>
    <xf numFmtId="0" fontId="2" fillId="3" borderId="21" xfId="0" applyFont="1" applyFill="1" applyBorder="1" applyAlignment="1">
      <alignment vertical="top"/>
    </xf>
    <xf numFmtId="0" fontId="11" fillId="3" borderId="21" xfId="0" applyFont="1" applyFill="1" applyBorder="1" applyAlignment="1">
      <alignment horizontal="center" vertical="top"/>
    </xf>
    <xf numFmtId="0" fontId="3" fillId="3" borderId="6" xfId="0" applyFont="1" applyFill="1" applyBorder="1" applyAlignment="1">
      <alignment horizontal="left" vertical="center"/>
    </xf>
    <xf numFmtId="2" fontId="2" fillId="3" borderId="8" xfId="0" applyNumberFormat="1" applyFont="1" applyFill="1" applyBorder="1" applyAlignment="1">
      <alignment horizontal="center" vertical="center"/>
    </xf>
    <xf numFmtId="0" fontId="2" fillId="0" borderId="22" xfId="0" applyFont="1" applyBorder="1" applyAlignment="1">
      <alignment horizontal="center" vertical="center"/>
    </xf>
    <xf numFmtId="0" fontId="10" fillId="0" borderId="23" xfId="0" applyFont="1" applyBorder="1" applyAlignment="1">
      <alignment horizontal="left" vertical="center" wrapText="1"/>
    </xf>
    <xf numFmtId="0" fontId="10" fillId="0" borderId="0" xfId="0" applyFont="1" applyAlignment="1">
      <alignment horizontal="left" vertical="center" wrapText="1"/>
    </xf>
    <xf numFmtId="0" fontId="2" fillId="0" borderId="0" xfId="0" applyFont="1" applyAlignment="1">
      <alignment horizontal="center" vertical="center"/>
    </xf>
    <xf numFmtId="4" fontId="2" fillId="0" borderId="0" xfId="0" applyNumberFormat="1" applyFont="1" applyAlignment="1">
      <alignment horizontal="center" vertical="center"/>
    </xf>
    <xf numFmtId="4" fontId="2" fillId="0" borderId="5" xfId="0" applyNumberFormat="1" applyFont="1" applyBorder="1" applyAlignment="1">
      <alignment horizontal="center" vertical="center"/>
    </xf>
    <xf numFmtId="0" fontId="11" fillId="4" borderId="1" xfId="0" applyFont="1" applyFill="1" applyBorder="1" applyAlignment="1">
      <alignment horizontal="center" vertical="center"/>
    </xf>
    <xf numFmtId="0" fontId="3" fillId="4" borderId="18"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2" fillId="4" borderId="2" xfId="0" applyFont="1" applyFill="1" applyBorder="1" applyAlignment="1">
      <alignment horizontal="center" vertical="center"/>
    </xf>
    <xf numFmtId="0" fontId="3" fillId="4" borderId="6" xfId="0" applyFont="1" applyFill="1" applyBorder="1" applyAlignment="1">
      <alignment horizontal="left" vertical="top"/>
    </xf>
    <xf numFmtId="4" fontId="2" fillId="4" borderId="8" xfId="0" applyNumberFormat="1" applyFont="1" applyFill="1" applyBorder="1" applyAlignment="1">
      <alignment horizontal="center" vertical="center"/>
    </xf>
    <xf numFmtId="0" fontId="11" fillId="4" borderId="4" xfId="0" applyFont="1" applyFill="1" applyBorder="1" applyAlignment="1">
      <alignment horizontal="center" vertical="center"/>
    </xf>
    <xf numFmtId="0" fontId="3" fillId="4" borderId="19" xfId="0" applyFont="1" applyFill="1" applyBorder="1" applyAlignment="1">
      <alignment horizontal="center" vertical="center" wrapText="1"/>
    </xf>
    <xf numFmtId="0" fontId="3" fillId="4" borderId="0" xfId="0" applyFont="1" applyFill="1" applyAlignment="1">
      <alignment horizontal="center" vertical="center" wrapText="1"/>
    </xf>
    <xf numFmtId="0" fontId="2" fillId="4" borderId="0" xfId="0" applyFont="1" applyFill="1" applyAlignment="1">
      <alignment horizontal="center" vertical="center"/>
    </xf>
    <xf numFmtId="4" fontId="2" fillId="4" borderId="0" xfId="0" applyNumberFormat="1" applyFont="1" applyFill="1" applyAlignment="1">
      <alignment vertical="center"/>
    </xf>
    <xf numFmtId="4" fontId="2" fillId="4" borderId="5" xfId="0" applyNumberFormat="1" applyFont="1" applyFill="1" applyBorder="1" applyAlignment="1">
      <alignment vertical="center"/>
    </xf>
    <xf numFmtId="0" fontId="2" fillId="4" borderId="4" xfId="0" applyFont="1" applyFill="1" applyBorder="1" applyAlignment="1">
      <alignment horizontal="center" vertical="center"/>
    </xf>
    <xf numFmtId="0" fontId="2" fillId="4" borderId="0" xfId="0" applyFont="1" applyFill="1" applyAlignment="1">
      <alignment vertical="top"/>
    </xf>
    <xf numFmtId="0" fontId="2" fillId="4" borderId="0" xfId="0" applyFont="1" applyFill="1" applyAlignment="1">
      <alignment horizontal="center" vertical="top"/>
    </xf>
    <xf numFmtId="2" fontId="2" fillId="4" borderId="8" xfId="0" applyNumberFormat="1" applyFont="1" applyFill="1" applyBorder="1" applyAlignment="1">
      <alignment horizontal="center" vertical="top"/>
    </xf>
    <xf numFmtId="0" fontId="11" fillId="4" borderId="0" xfId="0" applyFont="1" applyFill="1" applyAlignment="1">
      <alignment horizontal="center" vertical="top"/>
    </xf>
    <xf numFmtId="0" fontId="10" fillId="4" borderId="0" xfId="0" applyFont="1" applyFill="1" applyAlignment="1">
      <alignment horizontal="center" vertical="top"/>
    </xf>
    <xf numFmtId="2" fontId="2" fillId="4" borderId="5" xfId="0" applyNumberFormat="1" applyFont="1" applyFill="1" applyBorder="1" applyAlignment="1">
      <alignment vertical="top"/>
    </xf>
    <xf numFmtId="0" fontId="2" fillId="4" borderId="20" xfId="0" applyFont="1" applyFill="1" applyBorder="1" applyAlignment="1">
      <alignment horizontal="center" vertical="center"/>
    </xf>
    <xf numFmtId="0" fontId="2" fillId="4" borderId="21" xfId="0" applyFont="1" applyFill="1" applyBorder="1"/>
    <xf numFmtId="0" fontId="2" fillId="4" borderId="21" xfId="0" applyFont="1" applyFill="1" applyBorder="1" applyAlignment="1">
      <alignment vertical="top"/>
    </xf>
    <xf numFmtId="0" fontId="11" fillId="4" borderId="21" xfId="0" applyFont="1" applyFill="1" applyBorder="1" applyAlignment="1">
      <alignment horizontal="center" vertical="top"/>
    </xf>
    <xf numFmtId="0" fontId="3" fillId="4" borderId="6" xfId="0" applyFont="1" applyFill="1" applyBorder="1" applyAlignment="1">
      <alignment horizontal="left" vertical="center"/>
    </xf>
    <xf numFmtId="2" fontId="2" fillId="4" borderId="8" xfId="0" applyNumberFormat="1" applyFont="1" applyFill="1" applyBorder="1" applyAlignment="1">
      <alignment horizontal="center" vertical="center"/>
    </xf>
    <xf numFmtId="0" fontId="11" fillId="5" borderId="1" xfId="0" applyFont="1" applyFill="1" applyBorder="1" applyAlignment="1">
      <alignment horizontal="center" vertical="center"/>
    </xf>
    <xf numFmtId="0" fontId="13" fillId="5" borderId="18"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2" fillId="5" borderId="2" xfId="0" applyFont="1" applyFill="1" applyBorder="1" applyAlignment="1">
      <alignment horizontal="center" vertical="center"/>
    </xf>
    <xf numFmtId="0" fontId="3" fillId="5" borderId="6" xfId="0" applyFont="1" applyFill="1" applyBorder="1" applyAlignment="1">
      <alignment horizontal="center" vertical="top"/>
    </xf>
    <xf numFmtId="4" fontId="3" fillId="5" borderId="8" xfId="0" applyNumberFormat="1" applyFont="1" applyFill="1" applyBorder="1" applyAlignment="1">
      <alignment horizontal="center" vertical="center"/>
    </xf>
    <xf numFmtId="0" fontId="11" fillId="5" borderId="4" xfId="0" applyFont="1" applyFill="1" applyBorder="1" applyAlignment="1">
      <alignment horizontal="center" vertical="center"/>
    </xf>
    <xf numFmtId="0" fontId="13" fillId="5" borderId="19" xfId="0" applyFont="1" applyFill="1" applyBorder="1" applyAlignment="1">
      <alignment horizontal="center" vertical="center" wrapText="1"/>
    </xf>
    <xf numFmtId="0" fontId="13" fillId="5" borderId="0" xfId="0" applyFont="1" applyFill="1" applyAlignment="1">
      <alignment horizontal="center" vertical="center" wrapText="1"/>
    </xf>
    <xf numFmtId="0" fontId="2" fillId="5" borderId="0" xfId="0" applyFont="1" applyFill="1" applyAlignment="1">
      <alignment horizontal="center" vertical="center"/>
    </xf>
    <xf numFmtId="4" fontId="2" fillId="5" borderId="0" xfId="0" applyNumberFormat="1" applyFont="1" applyFill="1" applyAlignment="1">
      <alignment vertical="center"/>
    </xf>
    <xf numFmtId="4" fontId="2" fillId="5" borderId="5" xfId="0" applyNumberFormat="1" applyFont="1" applyFill="1" applyBorder="1" applyAlignment="1">
      <alignment vertical="center"/>
    </xf>
    <xf numFmtId="0" fontId="2" fillId="5" borderId="4" xfId="0" applyFont="1" applyFill="1" applyBorder="1" applyAlignment="1">
      <alignment horizontal="center" vertical="center"/>
    </xf>
    <xf numFmtId="0" fontId="2" fillId="5" borderId="0" xfId="0" applyFont="1" applyFill="1" applyAlignment="1">
      <alignment vertical="top"/>
    </xf>
    <xf numFmtId="0" fontId="2" fillId="5" borderId="0" xfId="0" applyFont="1" applyFill="1" applyAlignment="1">
      <alignment horizontal="center" vertical="top"/>
    </xf>
    <xf numFmtId="2" fontId="2" fillId="5" borderId="8" xfId="0" applyNumberFormat="1" applyFont="1" applyFill="1" applyBorder="1" applyAlignment="1">
      <alignment horizontal="center" vertical="top"/>
    </xf>
    <xf numFmtId="0" fontId="11" fillId="5" borderId="0" xfId="0" applyFont="1" applyFill="1" applyAlignment="1">
      <alignment horizontal="center" vertical="top"/>
    </xf>
    <xf numFmtId="0" fontId="10" fillId="5" borderId="0" xfId="0" applyFont="1" applyFill="1" applyAlignment="1">
      <alignment horizontal="center" vertical="top"/>
    </xf>
    <xf numFmtId="2" fontId="2" fillId="5" borderId="5" xfId="0" applyNumberFormat="1" applyFont="1" applyFill="1" applyBorder="1" applyAlignment="1">
      <alignment vertical="top"/>
    </xf>
    <xf numFmtId="0" fontId="2" fillId="5" borderId="20" xfId="0" applyFont="1" applyFill="1" applyBorder="1" applyAlignment="1">
      <alignment horizontal="center" vertical="center"/>
    </xf>
    <xf numFmtId="0" fontId="2" fillId="5" borderId="21" xfId="0" applyFont="1" applyFill="1" applyBorder="1"/>
    <xf numFmtId="0" fontId="2" fillId="5" borderId="21" xfId="0" applyFont="1" applyFill="1" applyBorder="1" applyAlignment="1">
      <alignment vertical="top"/>
    </xf>
    <xf numFmtId="0" fontId="11" fillId="5" borderId="21" xfId="0" applyFont="1" applyFill="1" applyBorder="1" applyAlignment="1">
      <alignment horizontal="center" vertical="top"/>
    </xf>
    <xf numFmtId="0" fontId="3" fillId="5" borderId="6" xfId="0" applyFont="1" applyFill="1" applyBorder="1" applyAlignment="1">
      <alignment horizontal="center" vertical="center"/>
    </xf>
    <xf numFmtId="2" fontId="2" fillId="5" borderId="8" xfId="0" applyNumberFormat="1" applyFont="1" applyFill="1" applyBorder="1" applyAlignment="1">
      <alignment horizontal="center" vertical="center"/>
    </xf>
    <xf numFmtId="0" fontId="3" fillId="0" borderId="24" xfId="0" applyFont="1" applyBorder="1" applyAlignment="1">
      <alignment horizontal="center" vertical="center"/>
    </xf>
    <xf numFmtId="0" fontId="14" fillId="0" borderId="25" xfId="0" applyFont="1" applyBorder="1" applyAlignment="1">
      <alignment horizontal="left" vertical="center" wrapText="1"/>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2" fillId="0" borderId="0" xfId="0" applyFont="1" applyAlignment="1">
      <alignment vertical="top"/>
    </xf>
    <xf numFmtId="0" fontId="2" fillId="0" borderId="0" xfId="0" applyFont="1" applyAlignment="1">
      <alignment horizontal="left" vertical="top"/>
    </xf>
    <xf numFmtId="0" fontId="2" fillId="0" borderId="0" xfId="0" applyFont="1" applyAlignment="1">
      <alignment horizontal="center" vertical="top"/>
    </xf>
    <xf numFmtId="2" fontId="2" fillId="0" borderId="5" xfId="0" applyNumberFormat="1" applyFont="1" applyBorder="1" applyAlignment="1">
      <alignment horizontal="center" vertical="top"/>
    </xf>
    <xf numFmtId="0" fontId="11" fillId="0" borderId="0" xfId="0" applyFont="1" applyAlignment="1">
      <alignment horizontal="left" vertical="top"/>
    </xf>
    <xf numFmtId="0" fontId="11" fillId="0" borderId="5" xfId="0" applyFont="1" applyBorder="1" applyAlignment="1">
      <alignment horizontal="left" vertical="top"/>
    </xf>
    <xf numFmtId="0" fontId="15" fillId="0" borderId="0" xfId="0" applyFont="1" applyAlignment="1">
      <alignment horizontal="right" vertical="top"/>
    </xf>
    <xf numFmtId="0" fontId="10" fillId="0" borderId="0" xfId="0" applyFont="1" applyAlignment="1">
      <alignment horizontal="center" vertical="top"/>
    </xf>
    <xf numFmtId="0" fontId="2" fillId="0" borderId="26" xfId="0" applyFont="1" applyBorder="1" applyAlignment="1">
      <alignment horizontal="center" vertical="center"/>
    </xf>
    <xf numFmtId="0" fontId="2" fillId="0" borderId="21" xfId="0" applyFont="1" applyBorder="1" applyAlignment="1">
      <alignment vertical="top"/>
    </xf>
    <xf numFmtId="0" fontId="2" fillId="0" borderId="21" xfId="0" applyFont="1" applyBorder="1" applyAlignment="1">
      <alignment horizontal="center" vertical="top"/>
    </xf>
    <xf numFmtId="0" fontId="11" fillId="0" borderId="21" xfId="0" applyFont="1" applyBorder="1" applyAlignment="1">
      <alignment vertical="top"/>
    </xf>
    <xf numFmtId="2" fontId="2" fillId="0" borderId="27" xfId="0" applyNumberFormat="1" applyFont="1" applyBorder="1" applyAlignment="1">
      <alignment vertical="top"/>
    </xf>
    <xf numFmtId="0" fontId="14" fillId="0" borderId="7" xfId="0" applyFont="1" applyBorder="1" applyAlignment="1">
      <alignment vertical="center" wrapText="1"/>
    </xf>
    <xf numFmtId="0" fontId="2" fillId="0" borderId="7" xfId="0" applyFont="1" applyBorder="1" applyAlignment="1">
      <alignment vertical="center"/>
    </xf>
    <xf numFmtId="4" fontId="2" fillId="0" borderId="7" xfId="0" applyNumberFormat="1" applyFont="1" applyBorder="1" applyAlignment="1">
      <alignment vertical="center"/>
    </xf>
    <xf numFmtId="4" fontId="2" fillId="0" borderId="8" xfId="0" applyNumberFormat="1" applyFont="1" applyBorder="1" applyAlignment="1">
      <alignment vertical="center"/>
    </xf>
    <xf numFmtId="0" fontId="11" fillId="0" borderId="0" xfId="0" applyFont="1" applyAlignment="1">
      <alignment vertical="top"/>
    </xf>
    <xf numFmtId="0" fontId="2" fillId="0" borderId="5" xfId="0" applyFont="1" applyBorder="1" applyAlignment="1">
      <alignment vertical="top"/>
    </xf>
    <xf numFmtId="0" fontId="16" fillId="0" borderId="23" xfId="0" applyFont="1" applyBorder="1" applyAlignment="1">
      <alignment horizontal="left" vertical="top" wrapText="1"/>
    </xf>
    <xf numFmtId="0" fontId="16" fillId="0" borderId="0" xfId="0" applyFont="1" applyAlignment="1">
      <alignment horizontal="left" vertical="top" wrapText="1"/>
    </xf>
    <xf numFmtId="0" fontId="16" fillId="0" borderId="5" xfId="0" applyFont="1" applyBorder="1" applyAlignment="1">
      <alignment horizontal="left" vertical="top" wrapText="1"/>
    </xf>
    <xf numFmtId="0" fontId="2" fillId="0" borderId="28" xfId="0" applyFont="1" applyBorder="1" applyAlignment="1">
      <alignment vertical="top"/>
    </xf>
    <xf numFmtId="0" fontId="2" fillId="0" borderId="28" xfId="0" applyFont="1" applyBorder="1" applyAlignment="1">
      <alignment horizontal="center" vertical="top"/>
    </xf>
    <xf numFmtId="0" fontId="11" fillId="0" borderId="28" xfId="0" applyFont="1" applyBorder="1" applyAlignment="1">
      <alignment vertical="top"/>
    </xf>
    <xf numFmtId="0" fontId="2" fillId="0" borderId="29" xfId="0" applyFont="1" applyBorder="1" applyAlignment="1">
      <alignment vertical="top"/>
    </xf>
    <xf numFmtId="0" fontId="11" fillId="0" borderId="0" xfId="0" applyFont="1" applyAlignment="1">
      <alignment horizontal="left" vertical="top" wrapText="1"/>
    </xf>
    <xf numFmtId="0" fontId="11" fillId="0" borderId="0" xfId="0" applyFont="1" applyAlignment="1">
      <alignment vertical="top" wrapText="1"/>
    </xf>
    <xf numFmtId="2" fontId="2" fillId="0" borderId="5" xfId="0" applyNumberFormat="1" applyFont="1" applyBorder="1" applyAlignment="1">
      <alignment vertical="top"/>
    </xf>
    <xf numFmtId="0" fontId="2" fillId="0" borderId="30" xfId="0" applyFont="1" applyBorder="1" applyAlignment="1">
      <alignment vertical="top" wrapText="1"/>
    </xf>
    <xf numFmtId="0" fontId="2" fillId="0" borderId="28" xfId="0" applyFont="1" applyBorder="1" applyAlignment="1">
      <alignment vertical="top" wrapText="1"/>
    </xf>
    <xf numFmtId="0" fontId="2" fillId="0" borderId="0" xfId="0" applyFont="1" applyAlignment="1">
      <alignment vertical="top" wrapText="1"/>
    </xf>
    <xf numFmtId="0" fontId="11" fillId="0" borderId="0" xfId="0" applyFont="1" applyAlignment="1">
      <alignment horizontal="center" vertical="top"/>
    </xf>
    <xf numFmtId="0" fontId="11" fillId="0" borderId="0" xfId="0" applyFont="1"/>
    <xf numFmtId="0" fontId="11" fillId="0" borderId="31" xfId="0" applyFont="1" applyBorder="1" applyAlignment="1">
      <alignment horizontal="right" vertical="top"/>
    </xf>
    <xf numFmtId="0" fontId="2" fillId="0" borderId="21" xfId="0" applyFont="1" applyBorder="1" applyAlignment="1">
      <alignment vertical="top" wrapText="1"/>
    </xf>
    <xf numFmtId="0" fontId="2" fillId="0" borderId="27" xfId="0" applyFont="1" applyBorder="1" applyAlignment="1">
      <alignment vertical="top"/>
    </xf>
    <xf numFmtId="0" fontId="2" fillId="0" borderId="0" xfId="0" applyFont="1" applyAlignment="1">
      <alignment vertical="center"/>
    </xf>
    <xf numFmtId="4" fontId="2" fillId="0" borderId="0" xfId="0" applyNumberFormat="1" applyFont="1" applyAlignment="1">
      <alignment vertical="center"/>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PGF%20des%203%20lo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quantitatif%20V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G"/>
      <sheetName val="DPGF-Lot 1"/>
      <sheetName val="DPGF-Lot 2"/>
      <sheetName val="DPGF-Lot 3"/>
    </sheetNames>
    <sheetDataSet>
      <sheetData sheetId="0">
        <row r="1">
          <cell r="A1" t="str">
            <v xml:space="preserve">Travaux de remise en état et d’aménagement intérieur à la Maison de l’Université - 1 rue Claude Goudimel à BESANCON </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s>
    <sheetDataSet>
      <sheetData sheetId="0" refreshError="1">
        <row r="11">
          <cell r="F11">
            <v>7.04</v>
          </cell>
        </row>
        <row r="12">
          <cell r="F12">
            <v>4.18</v>
          </cell>
        </row>
        <row r="13">
          <cell r="F13">
            <v>2.95</v>
          </cell>
          <cell r="I13">
            <v>1.33</v>
          </cell>
        </row>
        <row r="14">
          <cell r="F14">
            <v>12.74</v>
          </cell>
          <cell r="I14">
            <v>5.32</v>
          </cell>
        </row>
        <row r="15">
          <cell r="F15">
            <v>12.53</v>
          </cell>
        </row>
        <row r="16">
          <cell r="F16">
            <v>11.41</v>
          </cell>
          <cell r="I16">
            <v>1.33</v>
          </cell>
        </row>
        <row r="17">
          <cell r="F17">
            <v>11.09</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E6427-574C-4F48-9649-24AAB98B97D8}">
  <dimension ref="A1:K433"/>
  <sheetViews>
    <sheetView tabSelected="1" zoomScale="85" zoomScaleNormal="85" workbookViewId="0">
      <selection activeCell="K1" sqref="K1:K1048576"/>
    </sheetView>
  </sheetViews>
  <sheetFormatPr baseColWidth="10" defaultRowHeight="12.75" x14ac:dyDescent="0.2"/>
  <cols>
    <col min="1" max="1" width="13.28515625" style="148" customWidth="1"/>
    <col min="2" max="2" width="53.28515625" style="7" customWidth="1"/>
    <col min="3" max="3" width="21.42578125" style="7" customWidth="1"/>
    <col min="4" max="4" width="12.7109375" style="7" customWidth="1"/>
    <col min="5" max="5" width="12.42578125" style="185" bestFit="1" customWidth="1"/>
    <col min="6" max="6" width="7.42578125" style="185" bestFit="1" customWidth="1"/>
    <col min="7" max="7" width="11.7109375" style="185" customWidth="1"/>
    <col min="8" max="8" width="17.140625" style="44" customWidth="1"/>
    <col min="9" max="9" width="22" style="44" customWidth="1"/>
    <col min="10" max="255" width="11.42578125" style="7"/>
    <col min="256" max="256" width="13.28515625" style="7" customWidth="1"/>
    <col min="257" max="257" width="53.28515625" style="7" customWidth="1"/>
    <col min="258" max="258" width="21.42578125" style="7" customWidth="1"/>
    <col min="259" max="259" width="12.7109375" style="7" customWidth="1"/>
    <col min="260" max="260" width="12.42578125" style="7" bestFit="1" customWidth="1"/>
    <col min="261" max="261" width="7.42578125" style="7" bestFit="1" customWidth="1"/>
    <col min="262" max="262" width="11.7109375" style="7" customWidth="1"/>
    <col min="263" max="263" width="17.140625" style="7" customWidth="1"/>
    <col min="264" max="264" width="22" style="7" customWidth="1"/>
    <col min="265" max="265" width="11.42578125" style="7"/>
    <col min="266" max="266" width="52.28515625" style="7" customWidth="1"/>
    <col min="267" max="511" width="11.42578125" style="7"/>
    <col min="512" max="512" width="13.28515625" style="7" customWidth="1"/>
    <col min="513" max="513" width="53.28515625" style="7" customWidth="1"/>
    <col min="514" max="514" width="21.42578125" style="7" customWidth="1"/>
    <col min="515" max="515" width="12.7109375" style="7" customWidth="1"/>
    <col min="516" max="516" width="12.42578125" style="7" bestFit="1" customWidth="1"/>
    <col min="517" max="517" width="7.42578125" style="7" bestFit="1" customWidth="1"/>
    <col min="518" max="518" width="11.7109375" style="7" customWidth="1"/>
    <col min="519" max="519" width="17.140625" style="7" customWidth="1"/>
    <col min="520" max="520" width="22" style="7" customWidth="1"/>
    <col min="521" max="521" width="11.42578125" style="7"/>
    <col min="522" max="522" width="52.28515625" style="7" customWidth="1"/>
    <col min="523" max="767" width="11.42578125" style="7"/>
    <col min="768" max="768" width="13.28515625" style="7" customWidth="1"/>
    <col min="769" max="769" width="53.28515625" style="7" customWidth="1"/>
    <col min="770" max="770" width="21.42578125" style="7" customWidth="1"/>
    <col min="771" max="771" width="12.7109375" style="7" customWidth="1"/>
    <col min="772" max="772" width="12.42578125" style="7" bestFit="1" customWidth="1"/>
    <col min="773" max="773" width="7.42578125" style="7" bestFit="1" customWidth="1"/>
    <col min="774" max="774" width="11.7109375" style="7" customWidth="1"/>
    <col min="775" max="775" width="17.140625" style="7" customWidth="1"/>
    <col min="776" max="776" width="22" style="7" customWidth="1"/>
    <col min="777" max="777" width="11.42578125" style="7"/>
    <col min="778" max="778" width="52.28515625" style="7" customWidth="1"/>
    <col min="779" max="1023" width="11.42578125" style="7"/>
    <col min="1024" max="1024" width="13.28515625" style="7" customWidth="1"/>
    <col min="1025" max="1025" width="53.28515625" style="7" customWidth="1"/>
    <col min="1026" max="1026" width="21.42578125" style="7" customWidth="1"/>
    <col min="1027" max="1027" width="12.7109375" style="7" customWidth="1"/>
    <col min="1028" max="1028" width="12.42578125" style="7" bestFit="1" customWidth="1"/>
    <col min="1029" max="1029" width="7.42578125" style="7" bestFit="1" customWidth="1"/>
    <col min="1030" max="1030" width="11.7109375" style="7" customWidth="1"/>
    <col min="1031" max="1031" width="17.140625" style="7" customWidth="1"/>
    <col min="1032" max="1032" width="22" style="7" customWidth="1"/>
    <col min="1033" max="1033" width="11.42578125" style="7"/>
    <col min="1034" max="1034" width="52.28515625" style="7" customWidth="1"/>
    <col min="1035" max="1279" width="11.42578125" style="7"/>
    <col min="1280" max="1280" width="13.28515625" style="7" customWidth="1"/>
    <col min="1281" max="1281" width="53.28515625" style="7" customWidth="1"/>
    <col min="1282" max="1282" width="21.42578125" style="7" customWidth="1"/>
    <col min="1283" max="1283" width="12.7109375" style="7" customWidth="1"/>
    <col min="1284" max="1284" width="12.42578125" style="7" bestFit="1" customWidth="1"/>
    <col min="1285" max="1285" width="7.42578125" style="7" bestFit="1" customWidth="1"/>
    <col min="1286" max="1286" width="11.7109375" style="7" customWidth="1"/>
    <col min="1287" max="1287" width="17.140625" style="7" customWidth="1"/>
    <col min="1288" max="1288" width="22" style="7" customWidth="1"/>
    <col min="1289" max="1289" width="11.42578125" style="7"/>
    <col min="1290" max="1290" width="52.28515625" style="7" customWidth="1"/>
    <col min="1291" max="1535" width="11.42578125" style="7"/>
    <col min="1536" max="1536" width="13.28515625" style="7" customWidth="1"/>
    <col min="1537" max="1537" width="53.28515625" style="7" customWidth="1"/>
    <col min="1538" max="1538" width="21.42578125" style="7" customWidth="1"/>
    <col min="1539" max="1539" width="12.7109375" style="7" customWidth="1"/>
    <col min="1540" max="1540" width="12.42578125" style="7" bestFit="1" customWidth="1"/>
    <col min="1541" max="1541" width="7.42578125" style="7" bestFit="1" customWidth="1"/>
    <col min="1542" max="1542" width="11.7109375" style="7" customWidth="1"/>
    <col min="1543" max="1543" width="17.140625" style="7" customWidth="1"/>
    <col min="1544" max="1544" width="22" style="7" customWidth="1"/>
    <col min="1545" max="1545" width="11.42578125" style="7"/>
    <col min="1546" max="1546" width="52.28515625" style="7" customWidth="1"/>
    <col min="1547" max="1791" width="11.42578125" style="7"/>
    <col min="1792" max="1792" width="13.28515625" style="7" customWidth="1"/>
    <col min="1793" max="1793" width="53.28515625" style="7" customWidth="1"/>
    <col min="1794" max="1794" width="21.42578125" style="7" customWidth="1"/>
    <col min="1795" max="1795" width="12.7109375" style="7" customWidth="1"/>
    <col min="1796" max="1796" width="12.42578125" style="7" bestFit="1" customWidth="1"/>
    <col min="1797" max="1797" width="7.42578125" style="7" bestFit="1" customWidth="1"/>
    <col min="1798" max="1798" width="11.7109375" style="7" customWidth="1"/>
    <col min="1799" max="1799" width="17.140625" style="7" customWidth="1"/>
    <col min="1800" max="1800" width="22" style="7" customWidth="1"/>
    <col min="1801" max="1801" width="11.42578125" style="7"/>
    <col min="1802" max="1802" width="52.28515625" style="7" customWidth="1"/>
    <col min="1803" max="2047" width="11.42578125" style="7"/>
    <col min="2048" max="2048" width="13.28515625" style="7" customWidth="1"/>
    <col min="2049" max="2049" width="53.28515625" style="7" customWidth="1"/>
    <col min="2050" max="2050" width="21.42578125" style="7" customWidth="1"/>
    <col min="2051" max="2051" width="12.7109375" style="7" customWidth="1"/>
    <col min="2052" max="2052" width="12.42578125" style="7" bestFit="1" customWidth="1"/>
    <col min="2053" max="2053" width="7.42578125" style="7" bestFit="1" customWidth="1"/>
    <col min="2054" max="2054" width="11.7109375" style="7" customWidth="1"/>
    <col min="2055" max="2055" width="17.140625" style="7" customWidth="1"/>
    <col min="2056" max="2056" width="22" style="7" customWidth="1"/>
    <col min="2057" max="2057" width="11.42578125" style="7"/>
    <col min="2058" max="2058" width="52.28515625" style="7" customWidth="1"/>
    <col min="2059" max="2303" width="11.42578125" style="7"/>
    <col min="2304" max="2304" width="13.28515625" style="7" customWidth="1"/>
    <col min="2305" max="2305" width="53.28515625" style="7" customWidth="1"/>
    <col min="2306" max="2306" width="21.42578125" style="7" customWidth="1"/>
    <col min="2307" max="2307" width="12.7109375" style="7" customWidth="1"/>
    <col min="2308" max="2308" width="12.42578125" style="7" bestFit="1" customWidth="1"/>
    <col min="2309" max="2309" width="7.42578125" style="7" bestFit="1" customWidth="1"/>
    <col min="2310" max="2310" width="11.7109375" style="7" customWidth="1"/>
    <col min="2311" max="2311" width="17.140625" style="7" customWidth="1"/>
    <col min="2312" max="2312" width="22" style="7" customWidth="1"/>
    <col min="2313" max="2313" width="11.42578125" style="7"/>
    <col min="2314" max="2314" width="52.28515625" style="7" customWidth="1"/>
    <col min="2315" max="2559" width="11.42578125" style="7"/>
    <col min="2560" max="2560" width="13.28515625" style="7" customWidth="1"/>
    <col min="2561" max="2561" width="53.28515625" style="7" customWidth="1"/>
    <col min="2562" max="2562" width="21.42578125" style="7" customWidth="1"/>
    <col min="2563" max="2563" width="12.7109375" style="7" customWidth="1"/>
    <col min="2564" max="2564" width="12.42578125" style="7" bestFit="1" customWidth="1"/>
    <col min="2565" max="2565" width="7.42578125" style="7" bestFit="1" customWidth="1"/>
    <col min="2566" max="2566" width="11.7109375" style="7" customWidth="1"/>
    <col min="2567" max="2567" width="17.140625" style="7" customWidth="1"/>
    <col min="2568" max="2568" width="22" style="7" customWidth="1"/>
    <col min="2569" max="2569" width="11.42578125" style="7"/>
    <col min="2570" max="2570" width="52.28515625" style="7" customWidth="1"/>
    <col min="2571" max="2815" width="11.42578125" style="7"/>
    <col min="2816" max="2816" width="13.28515625" style="7" customWidth="1"/>
    <col min="2817" max="2817" width="53.28515625" style="7" customWidth="1"/>
    <col min="2818" max="2818" width="21.42578125" style="7" customWidth="1"/>
    <col min="2819" max="2819" width="12.7109375" style="7" customWidth="1"/>
    <col min="2820" max="2820" width="12.42578125" style="7" bestFit="1" customWidth="1"/>
    <col min="2821" max="2821" width="7.42578125" style="7" bestFit="1" customWidth="1"/>
    <col min="2822" max="2822" width="11.7109375" style="7" customWidth="1"/>
    <col min="2823" max="2823" width="17.140625" style="7" customWidth="1"/>
    <col min="2824" max="2824" width="22" style="7" customWidth="1"/>
    <col min="2825" max="2825" width="11.42578125" style="7"/>
    <col min="2826" max="2826" width="52.28515625" style="7" customWidth="1"/>
    <col min="2827" max="3071" width="11.42578125" style="7"/>
    <col min="3072" max="3072" width="13.28515625" style="7" customWidth="1"/>
    <col min="3073" max="3073" width="53.28515625" style="7" customWidth="1"/>
    <col min="3074" max="3074" width="21.42578125" style="7" customWidth="1"/>
    <col min="3075" max="3075" width="12.7109375" style="7" customWidth="1"/>
    <col min="3076" max="3076" width="12.42578125" style="7" bestFit="1" customWidth="1"/>
    <col min="3077" max="3077" width="7.42578125" style="7" bestFit="1" customWidth="1"/>
    <col min="3078" max="3078" width="11.7109375" style="7" customWidth="1"/>
    <col min="3079" max="3079" width="17.140625" style="7" customWidth="1"/>
    <col min="3080" max="3080" width="22" style="7" customWidth="1"/>
    <col min="3081" max="3081" width="11.42578125" style="7"/>
    <col min="3082" max="3082" width="52.28515625" style="7" customWidth="1"/>
    <col min="3083" max="3327" width="11.42578125" style="7"/>
    <col min="3328" max="3328" width="13.28515625" style="7" customWidth="1"/>
    <col min="3329" max="3329" width="53.28515625" style="7" customWidth="1"/>
    <col min="3330" max="3330" width="21.42578125" style="7" customWidth="1"/>
    <col min="3331" max="3331" width="12.7109375" style="7" customWidth="1"/>
    <col min="3332" max="3332" width="12.42578125" style="7" bestFit="1" customWidth="1"/>
    <col min="3333" max="3333" width="7.42578125" style="7" bestFit="1" customWidth="1"/>
    <col min="3334" max="3334" width="11.7109375" style="7" customWidth="1"/>
    <col min="3335" max="3335" width="17.140625" style="7" customWidth="1"/>
    <col min="3336" max="3336" width="22" style="7" customWidth="1"/>
    <col min="3337" max="3337" width="11.42578125" style="7"/>
    <col min="3338" max="3338" width="52.28515625" style="7" customWidth="1"/>
    <col min="3339" max="3583" width="11.42578125" style="7"/>
    <col min="3584" max="3584" width="13.28515625" style="7" customWidth="1"/>
    <col min="3585" max="3585" width="53.28515625" style="7" customWidth="1"/>
    <col min="3586" max="3586" width="21.42578125" style="7" customWidth="1"/>
    <col min="3587" max="3587" width="12.7109375" style="7" customWidth="1"/>
    <col min="3588" max="3588" width="12.42578125" style="7" bestFit="1" customWidth="1"/>
    <col min="3589" max="3589" width="7.42578125" style="7" bestFit="1" customWidth="1"/>
    <col min="3590" max="3590" width="11.7109375" style="7" customWidth="1"/>
    <col min="3591" max="3591" width="17.140625" style="7" customWidth="1"/>
    <col min="3592" max="3592" width="22" style="7" customWidth="1"/>
    <col min="3593" max="3593" width="11.42578125" style="7"/>
    <col min="3594" max="3594" width="52.28515625" style="7" customWidth="1"/>
    <col min="3595" max="3839" width="11.42578125" style="7"/>
    <col min="3840" max="3840" width="13.28515625" style="7" customWidth="1"/>
    <col min="3841" max="3841" width="53.28515625" style="7" customWidth="1"/>
    <col min="3842" max="3842" width="21.42578125" style="7" customWidth="1"/>
    <col min="3843" max="3843" width="12.7109375" style="7" customWidth="1"/>
    <col min="3844" max="3844" width="12.42578125" style="7" bestFit="1" customWidth="1"/>
    <col min="3845" max="3845" width="7.42578125" style="7" bestFit="1" customWidth="1"/>
    <col min="3846" max="3846" width="11.7109375" style="7" customWidth="1"/>
    <col min="3847" max="3847" width="17.140625" style="7" customWidth="1"/>
    <col min="3848" max="3848" width="22" style="7" customWidth="1"/>
    <col min="3849" max="3849" width="11.42578125" style="7"/>
    <col min="3850" max="3850" width="52.28515625" style="7" customWidth="1"/>
    <col min="3851" max="4095" width="11.42578125" style="7"/>
    <col min="4096" max="4096" width="13.28515625" style="7" customWidth="1"/>
    <col min="4097" max="4097" width="53.28515625" style="7" customWidth="1"/>
    <col min="4098" max="4098" width="21.42578125" style="7" customWidth="1"/>
    <col min="4099" max="4099" width="12.7109375" style="7" customWidth="1"/>
    <col min="4100" max="4100" width="12.42578125" style="7" bestFit="1" customWidth="1"/>
    <col min="4101" max="4101" width="7.42578125" style="7" bestFit="1" customWidth="1"/>
    <col min="4102" max="4102" width="11.7109375" style="7" customWidth="1"/>
    <col min="4103" max="4103" width="17.140625" style="7" customWidth="1"/>
    <col min="4104" max="4104" width="22" style="7" customWidth="1"/>
    <col min="4105" max="4105" width="11.42578125" style="7"/>
    <col min="4106" max="4106" width="52.28515625" style="7" customWidth="1"/>
    <col min="4107" max="4351" width="11.42578125" style="7"/>
    <col min="4352" max="4352" width="13.28515625" style="7" customWidth="1"/>
    <col min="4353" max="4353" width="53.28515625" style="7" customWidth="1"/>
    <col min="4354" max="4354" width="21.42578125" style="7" customWidth="1"/>
    <col min="4355" max="4355" width="12.7109375" style="7" customWidth="1"/>
    <col min="4356" max="4356" width="12.42578125" style="7" bestFit="1" customWidth="1"/>
    <col min="4357" max="4357" width="7.42578125" style="7" bestFit="1" customWidth="1"/>
    <col min="4358" max="4358" width="11.7109375" style="7" customWidth="1"/>
    <col min="4359" max="4359" width="17.140625" style="7" customWidth="1"/>
    <col min="4360" max="4360" width="22" style="7" customWidth="1"/>
    <col min="4361" max="4361" width="11.42578125" style="7"/>
    <col min="4362" max="4362" width="52.28515625" style="7" customWidth="1"/>
    <col min="4363" max="4607" width="11.42578125" style="7"/>
    <col min="4608" max="4608" width="13.28515625" style="7" customWidth="1"/>
    <col min="4609" max="4609" width="53.28515625" style="7" customWidth="1"/>
    <col min="4610" max="4610" width="21.42578125" style="7" customWidth="1"/>
    <col min="4611" max="4611" width="12.7109375" style="7" customWidth="1"/>
    <col min="4612" max="4612" width="12.42578125" style="7" bestFit="1" customWidth="1"/>
    <col min="4613" max="4613" width="7.42578125" style="7" bestFit="1" customWidth="1"/>
    <col min="4614" max="4614" width="11.7109375" style="7" customWidth="1"/>
    <col min="4615" max="4615" width="17.140625" style="7" customWidth="1"/>
    <col min="4616" max="4616" width="22" style="7" customWidth="1"/>
    <col min="4617" max="4617" width="11.42578125" style="7"/>
    <col min="4618" max="4618" width="52.28515625" style="7" customWidth="1"/>
    <col min="4619" max="4863" width="11.42578125" style="7"/>
    <col min="4864" max="4864" width="13.28515625" style="7" customWidth="1"/>
    <col min="4865" max="4865" width="53.28515625" style="7" customWidth="1"/>
    <col min="4866" max="4866" width="21.42578125" style="7" customWidth="1"/>
    <col min="4867" max="4867" width="12.7109375" style="7" customWidth="1"/>
    <col min="4868" max="4868" width="12.42578125" style="7" bestFit="1" customWidth="1"/>
    <col min="4869" max="4869" width="7.42578125" style="7" bestFit="1" customWidth="1"/>
    <col min="4870" max="4870" width="11.7109375" style="7" customWidth="1"/>
    <col min="4871" max="4871" width="17.140625" style="7" customWidth="1"/>
    <col min="4872" max="4872" width="22" style="7" customWidth="1"/>
    <col min="4873" max="4873" width="11.42578125" style="7"/>
    <col min="4874" max="4874" width="52.28515625" style="7" customWidth="1"/>
    <col min="4875" max="5119" width="11.42578125" style="7"/>
    <col min="5120" max="5120" width="13.28515625" style="7" customWidth="1"/>
    <col min="5121" max="5121" width="53.28515625" style="7" customWidth="1"/>
    <col min="5122" max="5122" width="21.42578125" style="7" customWidth="1"/>
    <col min="5123" max="5123" width="12.7109375" style="7" customWidth="1"/>
    <col min="5124" max="5124" width="12.42578125" style="7" bestFit="1" customWidth="1"/>
    <col min="5125" max="5125" width="7.42578125" style="7" bestFit="1" customWidth="1"/>
    <col min="5126" max="5126" width="11.7109375" style="7" customWidth="1"/>
    <col min="5127" max="5127" width="17.140625" style="7" customWidth="1"/>
    <col min="5128" max="5128" width="22" style="7" customWidth="1"/>
    <col min="5129" max="5129" width="11.42578125" style="7"/>
    <col min="5130" max="5130" width="52.28515625" style="7" customWidth="1"/>
    <col min="5131" max="5375" width="11.42578125" style="7"/>
    <col min="5376" max="5376" width="13.28515625" style="7" customWidth="1"/>
    <col min="5377" max="5377" width="53.28515625" style="7" customWidth="1"/>
    <col min="5378" max="5378" width="21.42578125" style="7" customWidth="1"/>
    <col min="5379" max="5379" width="12.7109375" style="7" customWidth="1"/>
    <col min="5380" max="5380" width="12.42578125" style="7" bestFit="1" customWidth="1"/>
    <col min="5381" max="5381" width="7.42578125" style="7" bestFit="1" customWidth="1"/>
    <col min="5382" max="5382" width="11.7109375" style="7" customWidth="1"/>
    <col min="5383" max="5383" width="17.140625" style="7" customWidth="1"/>
    <col min="5384" max="5384" width="22" style="7" customWidth="1"/>
    <col min="5385" max="5385" width="11.42578125" style="7"/>
    <col min="5386" max="5386" width="52.28515625" style="7" customWidth="1"/>
    <col min="5387" max="5631" width="11.42578125" style="7"/>
    <col min="5632" max="5632" width="13.28515625" style="7" customWidth="1"/>
    <col min="5633" max="5633" width="53.28515625" style="7" customWidth="1"/>
    <col min="5634" max="5634" width="21.42578125" style="7" customWidth="1"/>
    <col min="5635" max="5635" width="12.7109375" style="7" customWidth="1"/>
    <col min="5636" max="5636" width="12.42578125" style="7" bestFit="1" customWidth="1"/>
    <col min="5637" max="5637" width="7.42578125" style="7" bestFit="1" customWidth="1"/>
    <col min="5638" max="5638" width="11.7109375" style="7" customWidth="1"/>
    <col min="5639" max="5639" width="17.140625" style="7" customWidth="1"/>
    <col min="5640" max="5640" width="22" style="7" customWidth="1"/>
    <col min="5641" max="5641" width="11.42578125" style="7"/>
    <col min="5642" max="5642" width="52.28515625" style="7" customWidth="1"/>
    <col min="5643" max="5887" width="11.42578125" style="7"/>
    <col min="5888" max="5888" width="13.28515625" style="7" customWidth="1"/>
    <col min="5889" max="5889" width="53.28515625" style="7" customWidth="1"/>
    <col min="5890" max="5890" width="21.42578125" style="7" customWidth="1"/>
    <col min="5891" max="5891" width="12.7109375" style="7" customWidth="1"/>
    <col min="5892" max="5892" width="12.42578125" style="7" bestFit="1" customWidth="1"/>
    <col min="5893" max="5893" width="7.42578125" style="7" bestFit="1" customWidth="1"/>
    <col min="5894" max="5894" width="11.7109375" style="7" customWidth="1"/>
    <col min="5895" max="5895" width="17.140625" style="7" customWidth="1"/>
    <col min="5896" max="5896" width="22" style="7" customWidth="1"/>
    <col min="5897" max="5897" width="11.42578125" style="7"/>
    <col min="5898" max="5898" width="52.28515625" style="7" customWidth="1"/>
    <col min="5899" max="6143" width="11.42578125" style="7"/>
    <col min="6144" max="6144" width="13.28515625" style="7" customWidth="1"/>
    <col min="6145" max="6145" width="53.28515625" style="7" customWidth="1"/>
    <col min="6146" max="6146" width="21.42578125" style="7" customWidth="1"/>
    <col min="6147" max="6147" width="12.7109375" style="7" customWidth="1"/>
    <col min="6148" max="6148" width="12.42578125" style="7" bestFit="1" customWidth="1"/>
    <col min="6149" max="6149" width="7.42578125" style="7" bestFit="1" customWidth="1"/>
    <col min="6150" max="6150" width="11.7109375" style="7" customWidth="1"/>
    <col min="6151" max="6151" width="17.140625" style="7" customWidth="1"/>
    <col min="6152" max="6152" width="22" style="7" customWidth="1"/>
    <col min="6153" max="6153" width="11.42578125" style="7"/>
    <col min="6154" max="6154" width="52.28515625" style="7" customWidth="1"/>
    <col min="6155" max="6399" width="11.42578125" style="7"/>
    <col min="6400" max="6400" width="13.28515625" style="7" customWidth="1"/>
    <col min="6401" max="6401" width="53.28515625" style="7" customWidth="1"/>
    <col min="6402" max="6402" width="21.42578125" style="7" customWidth="1"/>
    <col min="6403" max="6403" width="12.7109375" style="7" customWidth="1"/>
    <col min="6404" max="6404" width="12.42578125" style="7" bestFit="1" customWidth="1"/>
    <col min="6405" max="6405" width="7.42578125" style="7" bestFit="1" customWidth="1"/>
    <col min="6406" max="6406" width="11.7109375" style="7" customWidth="1"/>
    <col min="6407" max="6407" width="17.140625" style="7" customWidth="1"/>
    <col min="6408" max="6408" width="22" style="7" customWidth="1"/>
    <col min="6409" max="6409" width="11.42578125" style="7"/>
    <col min="6410" max="6410" width="52.28515625" style="7" customWidth="1"/>
    <col min="6411" max="6655" width="11.42578125" style="7"/>
    <col min="6656" max="6656" width="13.28515625" style="7" customWidth="1"/>
    <col min="6657" max="6657" width="53.28515625" style="7" customWidth="1"/>
    <col min="6658" max="6658" width="21.42578125" style="7" customWidth="1"/>
    <col min="6659" max="6659" width="12.7109375" style="7" customWidth="1"/>
    <col min="6660" max="6660" width="12.42578125" style="7" bestFit="1" customWidth="1"/>
    <col min="6661" max="6661" width="7.42578125" style="7" bestFit="1" customWidth="1"/>
    <col min="6662" max="6662" width="11.7109375" style="7" customWidth="1"/>
    <col min="6663" max="6663" width="17.140625" style="7" customWidth="1"/>
    <col min="6664" max="6664" width="22" style="7" customWidth="1"/>
    <col min="6665" max="6665" width="11.42578125" style="7"/>
    <col min="6666" max="6666" width="52.28515625" style="7" customWidth="1"/>
    <col min="6667" max="6911" width="11.42578125" style="7"/>
    <col min="6912" max="6912" width="13.28515625" style="7" customWidth="1"/>
    <col min="6913" max="6913" width="53.28515625" style="7" customWidth="1"/>
    <col min="6914" max="6914" width="21.42578125" style="7" customWidth="1"/>
    <col min="6915" max="6915" width="12.7109375" style="7" customWidth="1"/>
    <col min="6916" max="6916" width="12.42578125" style="7" bestFit="1" customWidth="1"/>
    <col min="6917" max="6917" width="7.42578125" style="7" bestFit="1" customWidth="1"/>
    <col min="6918" max="6918" width="11.7109375" style="7" customWidth="1"/>
    <col min="6919" max="6919" width="17.140625" style="7" customWidth="1"/>
    <col min="6920" max="6920" width="22" style="7" customWidth="1"/>
    <col min="6921" max="6921" width="11.42578125" style="7"/>
    <col min="6922" max="6922" width="52.28515625" style="7" customWidth="1"/>
    <col min="6923" max="7167" width="11.42578125" style="7"/>
    <col min="7168" max="7168" width="13.28515625" style="7" customWidth="1"/>
    <col min="7169" max="7169" width="53.28515625" style="7" customWidth="1"/>
    <col min="7170" max="7170" width="21.42578125" style="7" customWidth="1"/>
    <col min="7171" max="7171" width="12.7109375" style="7" customWidth="1"/>
    <col min="7172" max="7172" width="12.42578125" style="7" bestFit="1" customWidth="1"/>
    <col min="7173" max="7173" width="7.42578125" style="7" bestFit="1" customWidth="1"/>
    <col min="7174" max="7174" width="11.7109375" style="7" customWidth="1"/>
    <col min="7175" max="7175" width="17.140625" style="7" customWidth="1"/>
    <col min="7176" max="7176" width="22" style="7" customWidth="1"/>
    <col min="7177" max="7177" width="11.42578125" style="7"/>
    <col min="7178" max="7178" width="52.28515625" style="7" customWidth="1"/>
    <col min="7179" max="7423" width="11.42578125" style="7"/>
    <col min="7424" max="7424" width="13.28515625" style="7" customWidth="1"/>
    <col min="7425" max="7425" width="53.28515625" style="7" customWidth="1"/>
    <col min="7426" max="7426" width="21.42578125" style="7" customWidth="1"/>
    <col min="7427" max="7427" width="12.7109375" style="7" customWidth="1"/>
    <col min="7428" max="7428" width="12.42578125" style="7" bestFit="1" customWidth="1"/>
    <col min="7429" max="7429" width="7.42578125" style="7" bestFit="1" customWidth="1"/>
    <col min="7430" max="7430" width="11.7109375" style="7" customWidth="1"/>
    <col min="7431" max="7431" width="17.140625" style="7" customWidth="1"/>
    <col min="7432" max="7432" width="22" style="7" customWidth="1"/>
    <col min="7433" max="7433" width="11.42578125" style="7"/>
    <col min="7434" max="7434" width="52.28515625" style="7" customWidth="1"/>
    <col min="7435" max="7679" width="11.42578125" style="7"/>
    <col min="7680" max="7680" width="13.28515625" style="7" customWidth="1"/>
    <col min="7681" max="7681" width="53.28515625" style="7" customWidth="1"/>
    <col min="7682" max="7682" width="21.42578125" style="7" customWidth="1"/>
    <col min="7683" max="7683" width="12.7109375" style="7" customWidth="1"/>
    <col min="7684" max="7684" width="12.42578125" style="7" bestFit="1" customWidth="1"/>
    <col min="7685" max="7685" width="7.42578125" style="7" bestFit="1" customWidth="1"/>
    <col min="7686" max="7686" width="11.7109375" style="7" customWidth="1"/>
    <col min="7687" max="7687" width="17.140625" style="7" customWidth="1"/>
    <col min="7688" max="7688" width="22" style="7" customWidth="1"/>
    <col min="7689" max="7689" width="11.42578125" style="7"/>
    <col min="7690" max="7690" width="52.28515625" style="7" customWidth="1"/>
    <col min="7691" max="7935" width="11.42578125" style="7"/>
    <col min="7936" max="7936" width="13.28515625" style="7" customWidth="1"/>
    <col min="7937" max="7937" width="53.28515625" style="7" customWidth="1"/>
    <col min="7938" max="7938" width="21.42578125" style="7" customWidth="1"/>
    <col min="7939" max="7939" width="12.7109375" style="7" customWidth="1"/>
    <col min="7940" max="7940" width="12.42578125" style="7" bestFit="1" customWidth="1"/>
    <col min="7941" max="7941" width="7.42578125" style="7" bestFit="1" customWidth="1"/>
    <col min="7942" max="7942" width="11.7109375" style="7" customWidth="1"/>
    <col min="7943" max="7943" width="17.140625" style="7" customWidth="1"/>
    <col min="7944" max="7944" width="22" style="7" customWidth="1"/>
    <col min="7945" max="7945" width="11.42578125" style="7"/>
    <col min="7946" max="7946" width="52.28515625" style="7" customWidth="1"/>
    <col min="7947" max="8191" width="11.42578125" style="7"/>
    <col min="8192" max="8192" width="13.28515625" style="7" customWidth="1"/>
    <col min="8193" max="8193" width="53.28515625" style="7" customWidth="1"/>
    <col min="8194" max="8194" width="21.42578125" style="7" customWidth="1"/>
    <col min="8195" max="8195" width="12.7109375" style="7" customWidth="1"/>
    <col min="8196" max="8196" width="12.42578125" style="7" bestFit="1" customWidth="1"/>
    <col min="8197" max="8197" width="7.42578125" style="7" bestFit="1" customWidth="1"/>
    <col min="8198" max="8198" width="11.7109375" style="7" customWidth="1"/>
    <col min="8199" max="8199" width="17.140625" style="7" customWidth="1"/>
    <col min="8200" max="8200" width="22" style="7" customWidth="1"/>
    <col min="8201" max="8201" width="11.42578125" style="7"/>
    <col min="8202" max="8202" width="52.28515625" style="7" customWidth="1"/>
    <col min="8203" max="8447" width="11.42578125" style="7"/>
    <col min="8448" max="8448" width="13.28515625" style="7" customWidth="1"/>
    <col min="8449" max="8449" width="53.28515625" style="7" customWidth="1"/>
    <col min="8450" max="8450" width="21.42578125" style="7" customWidth="1"/>
    <col min="8451" max="8451" width="12.7109375" style="7" customWidth="1"/>
    <col min="8452" max="8452" width="12.42578125" style="7" bestFit="1" customWidth="1"/>
    <col min="8453" max="8453" width="7.42578125" style="7" bestFit="1" customWidth="1"/>
    <col min="8454" max="8454" width="11.7109375" style="7" customWidth="1"/>
    <col min="8455" max="8455" width="17.140625" style="7" customWidth="1"/>
    <col min="8456" max="8456" width="22" style="7" customWidth="1"/>
    <col min="8457" max="8457" width="11.42578125" style="7"/>
    <col min="8458" max="8458" width="52.28515625" style="7" customWidth="1"/>
    <col min="8459" max="8703" width="11.42578125" style="7"/>
    <col min="8704" max="8704" width="13.28515625" style="7" customWidth="1"/>
    <col min="8705" max="8705" width="53.28515625" style="7" customWidth="1"/>
    <col min="8706" max="8706" width="21.42578125" style="7" customWidth="1"/>
    <col min="8707" max="8707" width="12.7109375" style="7" customWidth="1"/>
    <col min="8708" max="8708" width="12.42578125" style="7" bestFit="1" customWidth="1"/>
    <col min="8709" max="8709" width="7.42578125" style="7" bestFit="1" customWidth="1"/>
    <col min="8710" max="8710" width="11.7109375" style="7" customWidth="1"/>
    <col min="8711" max="8711" width="17.140625" style="7" customWidth="1"/>
    <col min="8712" max="8712" width="22" style="7" customWidth="1"/>
    <col min="8713" max="8713" width="11.42578125" style="7"/>
    <col min="8714" max="8714" width="52.28515625" style="7" customWidth="1"/>
    <col min="8715" max="8959" width="11.42578125" style="7"/>
    <col min="8960" max="8960" width="13.28515625" style="7" customWidth="1"/>
    <col min="8961" max="8961" width="53.28515625" style="7" customWidth="1"/>
    <col min="8962" max="8962" width="21.42578125" style="7" customWidth="1"/>
    <col min="8963" max="8963" width="12.7109375" style="7" customWidth="1"/>
    <col min="8964" max="8964" width="12.42578125" style="7" bestFit="1" customWidth="1"/>
    <col min="8965" max="8965" width="7.42578125" style="7" bestFit="1" customWidth="1"/>
    <col min="8966" max="8966" width="11.7109375" style="7" customWidth="1"/>
    <col min="8967" max="8967" width="17.140625" style="7" customWidth="1"/>
    <col min="8968" max="8968" width="22" style="7" customWidth="1"/>
    <col min="8969" max="8969" width="11.42578125" style="7"/>
    <col min="8970" max="8970" width="52.28515625" style="7" customWidth="1"/>
    <col min="8971" max="9215" width="11.42578125" style="7"/>
    <col min="9216" max="9216" width="13.28515625" style="7" customWidth="1"/>
    <col min="9217" max="9217" width="53.28515625" style="7" customWidth="1"/>
    <col min="9218" max="9218" width="21.42578125" style="7" customWidth="1"/>
    <col min="9219" max="9219" width="12.7109375" style="7" customWidth="1"/>
    <col min="9220" max="9220" width="12.42578125" style="7" bestFit="1" customWidth="1"/>
    <col min="9221" max="9221" width="7.42578125" style="7" bestFit="1" customWidth="1"/>
    <col min="9222" max="9222" width="11.7109375" style="7" customWidth="1"/>
    <col min="9223" max="9223" width="17.140625" style="7" customWidth="1"/>
    <col min="9224" max="9224" width="22" style="7" customWidth="1"/>
    <col min="9225" max="9225" width="11.42578125" style="7"/>
    <col min="9226" max="9226" width="52.28515625" style="7" customWidth="1"/>
    <col min="9227" max="9471" width="11.42578125" style="7"/>
    <col min="9472" max="9472" width="13.28515625" style="7" customWidth="1"/>
    <col min="9473" max="9473" width="53.28515625" style="7" customWidth="1"/>
    <col min="9474" max="9474" width="21.42578125" style="7" customWidth="1"/>
    <col min="9475" max="9475" width="12.7109375" style="7" customWidth="1"/>
    <col min="9476" max="9476" width="12.42578125" style="7" bestFit="1" customWidth="1"/>
    <col min="9477" max="9477" width="7.42578125" style="7" bestFit="1" customWidth="1"/>
    <col min="9478" max="9478" width="11.7109375" style="7" customWidth="1"/>
    <col min="9479" max="9479" width="17.140625" style="7" customWidth="1"/>
    <col min="9480" max="9480" width="22" style="7" customWidth="1"/>
    <col min="9481" max="9481" width="11.42578125" style="7"/>
    <col min="9482" max="9482" width="52.28515625" style="7" customWidth="1"/>
    <col min="9483" max="9727" width="11.42578125" style="7"/>
    <col min="9728" max="9728" width="13.28515625" style="7" customWidth="1"/>
    <col min="9729" max="9729" width="53.28515625" style="7" customWidth="1"/>
    <col min="9730" max="9730" width="21.42578125" style="7" customWidth="1"/>
    <col min="9731" max="9731" width="12.7109375" style="7" customWidth="1"/>
    <col min="9732" max="9732" width="12.42578125" style="7" bestFit="1" customWidth="1"/>
    <col min="9733" max="9733" width="7.42578125" style="7" bestFit="1" customWidth="1"/>
    <col min="9734" max="9734" width="11.7109375" style="7" customWidth="1"/>
    <col min="9735" max="9735" width="17.140625" style="7" customWidth="1"/>
    <col min="9736" max="9736" width="22" style="7" customWidth="1"/>
    <col min="9737" max="9737" width="11.42578125" style="7"/>
    <col min="9738" max="9738" width="52.28515625" style="7" customWidth="1"/>
    <col min="9739" max="9983" width="11.42578125" style="7"/>
    <col min="9984" max="9984" width="13.28515625" style="7" customWidth="1"/>
    <col min="9985" max="9985" width="53.28515625" style="7" customWidth="1"/>
    <col min="9986" max="9986" width="21.42578125" style="7" customWidth="1"/>
    <col min="9987" max="9987" width="12.7109375" style="7" customWidth="1"/>
    <col min="9988" max="9988" width="12.42578125" style="7" bestFit="1" customWidth="1"/>
    <col min="9989" max="9989" width="7.42578125" style="7" bestFit="1" customWidth="1"/>
    <col min="9990" max="9990" width="11.7109375" style="7" customWidth="1"/>
    <col min="9991" max="9991" width="17.140625" style="7" customWidth="1"/>
    <col min="9992" max="9992" width="22" style="7" customWidth="1"/>
    <col min="9993" max="9993" width="11.42578125" style="7"/>
    <col min="9994" max="9994" width="52.28515625" style="7" customWidth="1"/>
    <col min="9995" max="10239" width="11.42578125" style="7"/>
    <col min="10240" max="10240" width="13.28515625" style="7" customWidth="1"/>
    <col min="10241" max="10241" width="53.28515625" style="7" customWidth="1"/>
    <col min="10242" max="10242" width="21.42578125" style="7" customWidth="1"/>
    <col min="10243" max="10243" width="12.7109375" style="7" customWidth="1"/>
    <col min="10244" max="10244" width="12.42578125" style="7" bestFit="1" customWidth="1"/>
    <col min="10245" max="10245" width="7.42578125" style="7" bestFit="1" customWidth="1"/>
    <col min="10246" max="10246" width="11.7109375" style="7" customWidth="1"/>
    <col min="10247" max="10247" width="17.140625" style="7" customWidth="1"/>
    <col min="10248" max="10248" width="22" style="7" customWidth="1"/>
    <col min="10249" max="10249" width="11.42578125" style="7"/>
    <col min="10250" max="10250" width="52.28515625" style="7" customWidth="1"/>
    <col min="10251" max="10495" width="11.42578125" style="7"/>
    <col min="10496" max="10496" width="13.28515625" style="7" customWidth="1"/>
    <col min="10497" max="10497" width="53.28515625" style="7" customWidth="1"/>
    <col min="10498" max="10498" width="21.42578125" style="7" customWidth="1"/>
    <col min="10499" max="10499" width="12.7109375" style="7" customWidth="1"/>
    <col min="10500" max="10500" width="12.42578125" style="7" bestFit="1" customWidth="1"/>
    <col min="10501" max="10501" width="7.42578125" style="7" bestFit="1" customWidth="1"/>
    <col min="10502" max="10502" width="11.7109375" style="7" customWidth="1"/>
    <col min="10503" max="10503" width="17.140625" style="7" customWidth="1"/>
    <col min="10504" max="10504" width="22" style="7" customWidth="1"/>
    <col min="10505" max="10505" width="11.42578125" style="7"/>
    <col min="10506" max="10506" width="52.28515625" style="7" customWidth="1"/>
    <col min="10507" max="10751" width="11.42578125" style="7"/>
    <col min="10752" max="10752" width="13.28515625" style="7" customWidth="1"/>
    <col min="10753" max="10753" width="53.28515625" style="7" customWidth="1"/>
    <col min="10754" max="10754" width="21.42578125" style="7" customWidth="1"/>
    <col min="10755" max="10755" width="12.7109375" style="7" customWidth="1"/>
    <col min="10756" max="10756" width="12.42578125" style="7" bestFit="1" customWidth="1"/>
    <col min="10757" max="10757" width="7.42578125" style="7" bestFit="1" customWidth="1"/>
    <col min="10758" max="10758" width="11.7109375" style="7" customWidth="1"/>
    <col min="10759" max="10759" width="17.140625" style="7" customWidth="1"/>
    <col min="10760" max="10760" width="22" style="7" customWidth="1"/>
    <col min="10761" max="10761" width="11.42578125" style="7"/>
    <col min="10762" max="10762" width="52.28515625" style="7" customWidth="1"/>
    <col min="10763" max="11007" width="11.42578125" style="7"/>
    <col min="11008" max="11008" width="13.28515625" style="7" customWidth="1"/>
    <col min="11009" max="11009" width="53.28515625" style="7" customWidth="1"/>
    <col min="11010" max="11010" width="21.42578125" style="7" customWidth="1"/>
    <col min="11011" max="11011" width="12.7109375" style="7" customWidth="1"/>
    <col min="11012" max="11012" width="12.42578125" style="7" bestFit="1" customWidth="1"/>
    <col min="11013" max="11013" width="7.42578125" style="7" bestFit="1" customWidth="1"/>
    <col min="11014" max="11014" width="11.7109375" style="7" customWidth="1"/>
    <col min="11015" max="11015" width="17.140625" style="7" customWidth="1"/>
    <col min="11016" max="11016" width="22" style="7" customWidth="1"/>
    <col min="11017" max="11017" width="11.42578125" style="7"/>
    <col min="11018" max="11018" width="52.28515625" style="7" customWidth="1"/>
    <col min="11019" max="11263" width="11.42578125" style="7"/>
    <col min="11264" max="11264" width="13.28515625" style="7" customWidth="1"/>
    <col min="11265" max="11265" width="53.28515625" style="7" customWidth="1"/>
    <col min="11266" max="11266" width="21.42578125" style="7" customWidth="1"/>
    <col min="11267" max="11267" width="12.7109375" style="7" customWidth="1"/>
    <col min="11268" max="11268" width="12.42578125" style="7" bestFit="1" customWidth="1"/>
    <col min="11269" max="11269" width="7.42578125" style="7" bestFit="1" customWidth="1"/>
    <col min="11270" max="11270" width="11.7109375" style="7" customWidth="1"/>
    <col min="11271" max="11271" width="17.140625" style="7" customWidth="1"/>
    <col min="11272" max="11272" width="22" style="7" customWidth="1"/>
    <col min="11273" max="11273" width="11.42578125" style="7"/>
    <col min="11274" max="11274" width="52.28515625" style="7" customWidth="1"/>
    <col min="11275" max="11519" width="11.42578125" style="7"/>
    <col min="11520" max="11520" width="13.28515625" style="7" customWidth="1"/>
    <col min="11521" max="11521" width="53.28515625" style="7" customWidth="1"/>
    <col min="11522" max="11522" width="21.42578125" style="7" customWidth="1"/>
    <col min="11523" max="11523" width="12.7109375" style="7" customWidth="1"/>
    <col min="11524" max="11524" width="12.42578125" style="7" bestFit="1" customWidth="1"/>
    <col min="11525" max="11525" width="7.42578125" style="7" bestFit="1" customWidth="1"/>
    <col min="11526" max="11526" width="11.7109375" style="7" customWidth="1"/>
    <col min="11527" max="11527" width="17.140625" style="7" customWidth="1"/>
    <col min="11528" max="11528" width="22" style="7" customWidth="1"/>
    <col min="11529" max="11529" width="11.42578125" style="7"/>
    <col min="11530" max="11530" width="52.28515625" style="7" customWidth="1"/>
    <col min="11531" max="11775" width="11.42578125" style="7"/>
    <col min="11776" max="11776" width="13.28515625" style="7" customWidth="1"/>
    <col min="11777" max="11777" width="53.28515625" style="7" customWidth="1"/>
    <col min="11778" max="11778" width="21.42578125" style="7" customWidth="1"/>
    <col min="11779" max="11779" width="12.7109375" style="7" customWidth="1"/>
    <col min="11780" max="11780" width="12.42578125" style="7" bestFit="1" customWidth="1"/>
    <col min="11781" max="11781" width="7.42578125" style="7" bestFit="1" customWidth="1"/>
    <col min="11782" max="11782" width="11.7109375" style="7" customWidth="1"/>
    <col min="11783" max="11783" width="17.140625" style="7" customWidth="1"/>
    <col min="11784" max="11784" width="22" style="7" customWidth="1"/>
    <col min="11785" max="11785" width="11.42578125" style="7"/>
    <col min="11786" max="11786" width="52.28515625" style="7" customWidth="1"/>
    <col min="11787" max="12031" width="11.42578125" style="7"/>
    <col min="12032" max="12032" width="13.28515625" style="7" customWidth="1"/>
    <col min="12033" max="12033" width="53.28515625" style="7" customWidth="1"/>
    <col min="12034" max="12034" width="21.42578125" style="7" customWidth="1"/>
    <col min="12035" max="12035" width="12.7109375" style="7" customWidth="1"/>
    <col min="12036" max="12036" width="12.42578125" style="7" bestFit="1" customWidth="1"/>
    <col min="12037" max="12037" width="7.42578125" style="7" bestFit="1" customWidth="1"/>
    <col min="12038" max="12038" width="11.7109375" style="7" customWidth="1"/>
    <col min="12039" max="12039" width="17.140625" style="7" customWidth="1"/>
    <col min="12040" max="12040" width="22" style="7" customWidth="1"/>
    <col min="12041" max="12041" width="11.42578125" style="7"/>
    <col min="12042" max="12042" width="52.28515625" style="7" customWidth="1"/>
    <col min="12043" max="12287" width="11.42578125" style="7"/>
    <col min="12288" max="12288" width="13.28515625" style="7" customWidth="1"/>
    <col min="12289" max="12289" width="53.28515625" style="7" customWidth="1"/>
    <col min="12290" max="12290" width="21.42578125" style="7" customWidth="1"/>
    <col min="12291" max="12291" width="12.7109375" style="7" customWidth="1"/>
    <col min="12292" max="12292" width="12.42578125" style="7" bestFit="1" customWidth="1"/>
    <col min="12293" max="12293" width="7.42578125" style="7" bestFit="1" customWidth="1"/>
    <col min="12294" max="12294" width="11.7109375" style="7" customWidth="1"/>
    <col min="12295" max="12295" width="17.140625" style="7" customWidth="1"/>
    <col min="12296" max="12296" width="22" style="7" customWidth="1"/>
    <col min="12297" max="12297" width="11.42578125" style="7"/>
    <col min="12298" max="12298" width="52.28515625" style="7" customWidth="1"/>
    <col min="12299" max="12543" width="11.42578125" style="7"/>
    <col min="12544" max="12544" width="13.28515625" style="7" customWidth="1"/>
    <col min="12545" max="12545" width="53.28515625" style="7" customWidth="1"/>
    <col min="12546" max="12546" width="21.42578125" style="7" customWidth="1"/>
    <col min="12547" max="12547" width="12.7109375" style="7" customWidth="1"/>
    <col min="12548" max="12548" width="12.42578125" style="7" bestFit="1" customWidth="1"/>
    <col min="12549" max="12549" width="7.42578125" style="7" bestFit="1" customWidth="1"/>
    <col min="12550" max="12550" width="11.7109375" style="7" customWidth="1"/>
    <col min="12551" max="12551" width="17.140625" style="7" customWidth="1"/>
    <col min="12552" max="12552" width="22" style="7" customWidth="1"/>
    <col min="12553" max="12553" width="11.42578125" style="7"/>
    <col min="12554" max="12554" width="52.28515625" style="7" customWidth="1"/>
    <col min="12555" max="12799" width="11.42578125" style="7"/>
    <col min="12800" max="12800" width="13.28515625" style="7" customWidth="1"/>
    <col min="12801" max="12801" width="53.28515625" style="7" customWidth="1"/>
    <col min="12802" max="12802" width="21.42578125" style="7" customWidth="1"/>
    <col min="12803" max="12803" width="12.7109375" style="7" customWidth="1"/>
    <col min="12804" max="12804" width="12.42578125" style="7" bestFit="1" customWidth="1"/>
    <col min="12805" max="12805" width="7.42578125" style="7" bestFit="1" customWidth="1"/>
    <col min="12806" max="12806" width="11.7109375" style="7" customWidth="1"/>
    <col min="12807" max="12807" width="17.140625" style="7" customWidth="1"/>
    <col min="12808" max="12808" width="22" style="7" customWidth="1"/>
    <col min="12809" max="12809" width="11.42578125" style="7"/>
    <col min="12810" max="12810" width="52.28515625" style="7" customWidth="1"/>
    <col min="12811" max="13055" width="11.42578125" style="7"/>
    <col min="13056" max="13056" width="13.28515625" style="7" customWidth="1"/>
    <col min="13057" max="13057" width="53.28515625" style="7" customWidth="1"/>
    <col min="13058" max="13058" width="21.42578125" style="7" customWidth="1"/>
    <col min="13059" max="13059" width="12.7109375" style="7" customWidth="1"/>
    <col min="13060" max="13060" width="12.42578125" style="7" bestFit="1" customWidth="1"/>
    <col min="13061" max="13061" width="7.42578125" style="7" bestFit="1" customWidth="1"/>
    <col min="13062" max="13062" width="11.7109375" style="7" customWidth="1"/>
    <col min="13063" max="13063" width="17.140625" style="7" customWidth="1"/>
    <col min="13064" max="13064" width="22" style="7" customWidth="1"/>
    <col min="13065" max="13065" width="11.42578125" style="7"/>
    <col min="13066" max="13066" width="52.28515625" style="7" customWidth="1"/>
    <col min="13067" max="13311" width="11.42578125" style="7"/>
    <col min="13312" max="13312" width="13.28515625" style="7" customWidth="1"/>
    <col min="13313" max="13313" width="53.28515625" style="7" customWidth="1"/>
    <col min="13314" max="13314" width="21.42578125" style="7" customWidth="1"/>
    <col min="13315" max="13315" width="12.7109375" style="7" customWidth="1"/>
    <col min="13316" max="13316" width="12.42578125" style="7" bestFit="1" customWidth="1"/>
    <col min="13317" max="13317" width="7.42578125" style="7" bestFit="1" customWidth="1"/>
    <col min="13318" max="13318" width="11.7109375" style="7" customWidth="1"/>
    <col min="13319" max="13319" width="17.140625" style="7" customWidth="1"/>
    <col min="13320" max="13320" width="22" style="7" customWidth="1"/>
    <col min="13321" max="13321" width="11.42578125" style="7"/>
    <col min="13322" max="13322" width="52.28515625" style="7" customWidth="1"/>
    <col min="13323" max="13567" width="11.42578125" style="7"/>
    <col min="13568" max="13568" width="13.28515625" style="7" customWidth="1"/>
    <col min="13569" max="13569" width="53.28515625" style="7" customWidth="1"/>
    <col min="13570" max="13570" width="21.42578125" style="7" customWidth="1"/>
    <col min="13571" max="13571" width="12.7109375" style="7" customWidth="1"/>
    <col min="13572" max="13572" width="12.42578125" style="7" bestFit="1" customWidth="1"/>
    <col min="13573" max="13573" width="7.42578125" style="7" bestFit="1" customWidth="1"/>
    <col min="13574" max="13574" width="11.7109375" style="7" customWidth="1"/>
    <col min="13575" max="13575" width="17.140625" style="7" customWidth="1"/>
    <col min="13576" max="13576" width="22" style="7" customWidth="1"/>
    <col min="13577" max="13577" width="11.42578125" style="7"/>
    <col min="13578" max="13578" width="52.28515625" style="7" customWidth="1"/>
    <col min="13579" max="13823" width="11.42578125" style="7"/>
    <col min="13824" max="13824" width="13.28515625" style="7" customWidth="1"/>
    <col min="13825" max="13825" width="53.28515625" style="7" customWidth="1"/>
    <col min="13826" max="13826" width="21.42578125" style="7" customWidth="1"/>
    <col min="13827" max="13827" width="12.7109375" style="7" customWidth="1"/>
    <col min="13828" max="13828" width="12.42578125" style="7" bestFit="1" customWidth="1"/>
    <col min="13829" max="13829" width="7.42578125" style="7" bestFit="1" customWidth="1"/>
    <col min="13830" max="13830" width="11.7109375" style="7" customWidth="1"/>
    <col min="13831" max="13831" width="17.140625" style="7" customWidth="1"/>
    <col min="13832" max="13832" width="22" style="7" customWidth="1"/>
    <col min="13833" max="13833" width="11.42578125" style="7"/>
    <col min="13834" max="13834" width="52.28515625" style="7" customWidth="1"/>
    <col min="13835" max="14079" width="11.42578125" style="7"/>
    <col min="14080" max="14080" width="13.28515625" style="7" customWidth="1"/>
    <col min="14081" max="14081" width="53.28515625" style="7" customWidth="1"/>
    <col min="14082" max="14082" width="21.42578125" style="7" customWidth="1"/>
    <col min="14083" max="14083" width="12.7109375" style="7" customWidth="1"/>
    <col min="14084" max="14084" width="12.42578125" style="7" bestFit="1" customWidth="1"/>
    <col min="14085" max="14085" width="7.42578125" style="7" bestFit="1" customWidth="1"/>
    <col min="14086" max="14086" width="11.7109375" style="7" customWidth="1"/>
    <col min="14087" max="14087" width="17.140625" style="7" customWidth="1"/>
    <col min="14088" max="14088" width="22" style="7" customWidth="1"/>
    <col min="14089" max="14089" width="11.42578125" style="7"/>
    <col min="14090" max="14090" width="52.28515625" style="7" customWidth="1"/>
    <col min="14091" max="14335" width="11.42578125" style="7"/>
    <col min="14336" max="14336" width="13.28515625" style="7" customWidth="1"/>
    <col min="14337" max="14337" width="53.28515625" style="7" customWidth="1"/>
    <col min="14338" max="14338" width="21.42578125" style="7" customWidth="1"/>
    <col min="14339" max="14339" width="12.7109375" style="7" customWidth="1"/>
    <col min="14340" max="14340" width="12.42578125" style="7" bestFit="1" customWidth="1"/>
    <col min="14341" max="14341" width="7.42578125" style="7" bestFit="1" customWidth="1"/>
    <col min="14342" max="14342" width="11.7109375" style="7" customWidth="1"/>
    <col min="14343" max="14343" width="17.140625" style="7" customWidth="1"/>
    <col min="14344" max="14344" width="22" style="7" customWidth="1"/>
    <col min="14345" max="14345" width="11.42578125" style="7"/>
    <col min="14346" max="14346" width="52.28515625" style="7" customWidth="1"/>
    <col min="14347" max="14591" width="11.42578125" style="7"/>
    <col min="14592" max="14592" width="13.28515625" style="7" customWidth="1"/>
    <col min="14593" max="14593" width="53.28515625" style="7" customWidth="1"/>
    <col min="14594" max="14594" width="21.42578125" style="7" customWidth="1"/>
    <col min="14595" max="14595" width="12.7109375" style="7" customWidth="1"/>
    <col min="14596" max="14596" width="12.42578125" style="7" bestFit="1" customWidth="1"/>
    <col min="14597" max="14597" width="7.42578125" style="7" bestFit="1" customWidth="1"/>
    <col min="14598" max="14598" width="11.7109375" style="7" customWidth="1"/>
    <col min="14599" max="14599" width="17.140625" style="7" customWidth="1"/>
    <col min="14600" max="14600" width="22" style="7" customWidth="1"/>
    <col min="14601" max="14601" width="11.42578125" style="7"/>
    <col min="14602" max="14602" width="52.28515625" style="7" customWidth="1"/>
    <col min="14603" max="14847" width="11.42578125" style="7"/>
    <col min="14848" max="14848" width="13.28515625" style="7" customWidth="1"/>
    <col min="14849" max="14849" width="53.28515625" style="7" customWidth="1"/>
    <col min="14850" max="14850" width="21.42578125" style="7" customWidth="1"/>
    <col min="14851" max="14851" width="12.7109375" style="7" customWidth="1"/>
    <col min="14852" max="14852" width="12.42578125" style="7" bestFit="1" customWidth="1"/>
    <col min="14853" max="14853" width="7.42578125" style="7" bestFit="1" customWidth="1"/>
    <col min="14854" max="14854" width="11.7109375" style="7" customWidth="1"/>
    <col min="14855" max="14855" width="17.140625" style="7" customWidth="1"/>
    <col min="14856" max="14856" width="22" style="7" customWidth="1"/>
    <col min="14857" max="14857" width="11.42578125" style="7"/>
    <col min="14858" max="14858" width="52.28515625" style="7" customWidth="1"/>
    <col min="14859" max="15103" width="11.42578125" style="7"/>
    <col min="15104" max="15104" width="13.28515625" style="7" customWidth="1"/>
    <col min="15105" max="15105" width="53.28515625" style="7" customWidth="1"/>
    <col min="15106" max="15106" width="21.42578125" style="7" customWidth="1"/>
    <col min="15107" max="15107" width="12.7109375" style="7" customWidth="1"/>
    <col min="15108" max="15108" width="12.42578125" style="7" bestFit="1" customWidth="1"/>
    <col min="15109" max="15109" width="7.42578125" style="7" bestFit="1" customWidth="1"/>
    <col min="15110" max="15110" width="11.7109375" style="7" customWidth="1"/>
    <col min="15111" max="15111" width="17.140625" style="7" customWidth="1"/>
    <col min="15112" max="15112" width="22" style="7" customWidth="1"/>
    <col min="15113" max="15113" width="11.42578125" style="7"/>
    <col min="15114" max="15114" width="52.28515625" style="7" customWidth="1"/>
    <col min="15115" max="15359" width="11.42578125" style="7"/>
    <col min="15360" max="15360" width="13.28515625" style="7" customWidth="1"/>
    <col min="15361" max="15361" width="53.28515625" style="7" customWidth="1"/>
    <col min="15362" max="15362" width="21.42578125" style="7" customWidth="1"/>
    <col min="15363" max="15363" width="12.7109375" style="7" customWidth="1"/>
    <col min="15364" max="15364" width="12.42578125" style="7" bestFit="1" customWidth="1"/>
    <col min="15365" max="15365" width="7.42578125" style="7" bestFit="1" customWidth="1"/>
    <col min="15366" max="15366" width="11.7109375" style="7" customWidth="1"/>
    <col min="15367" max="15367" width="17.140625" style="7" customWidth="1"/>
    <col min="15368" max="15368" width="22" style="7" customWidth="1"/>
    <col min="15369" max="15369" width="11.42578125" style="7"/>
    <col min="15370" max="15370" width="52.28515625" style="7" customWidth="1"/>
    <col min="15371" max="15615" width="11.42578125" style="7"/>
    <col min="15616" max="15616" width="13.28515625" style="7" customWidth="1"/>
    <col min="15617" max="15617" width="53.28515625" style="7" customWidth="1"/>
    <col min="15618" max="15618" width="21.42578125" style="7" customWidth="1"/>
    <col min="15619" max="15619" width="12.7109375" style="7" customWidth="1"/>
    <col min="15620" max="15620" width="12.42578125" style="7" bestFit="1" customWidth="1"/>
    <col min="15621" max="15621" width="7.42578125" style="7" bestFit="1" customWidth="1"/>
    <col min="15622" max="15622" width="11.7109375" style="7" customWidth="1"/>
    <col min="15623" max="15623" width="17.140625" style="7" customWidth="1"/>
    <col min="15624" max="15624" width="22" style="7" customWidth="1"/>
    <col min="15625" max="15625" width="11.42578125" style="7"/>
    <col min="15626" max="15626" width="52.28515625" style="7" customWidth="1"/>
    <col min="15627" max="15871" width="11.42578125" style="7"/>
    <col min="15872" max="15872" width="13.28515625" style="7" customWidth="1"/>
    <col min="15873" max="15873" width="53.28515625" style="7" customWidth="1"/>
    <col min="15874" max="15874" width="21.42578125" style="7" customWidth="1"/>
    <col min="15875" max="15875" width="12.7109375" style="7" customWidth="1"/>
    <col min="15876" max="15876" width="12.42578125" style="7" bestFit="1" customWidth="1"/>
    <col min="15877" max="15877" width="7.42578125" style="7" bestFit="1" customWidth="1"/>
    <col min="15878" max="15878" width="11.7109375" style="7" customWidth="1"/>
    <col min="15879" max="15879" width="17.140625" style="7" customWidth="1"/>
    <col min="15880" max="15880" width="22" style="7" customWidth="1"/>
    <col min="15881" max="15881" width="11.42578125" style="7"/>
    <col min="15882" max="15882" width="52.28515625" style="7" customWidth="1"/>
    <col min="15883" max="16127" width="11.42578125" style="7"/>
    <col min="16128" max="16128" width="13.28515625" style="7" customWidth="1"/>
    <col min="16129" max="16129" width="53.28515625" style="7" customWidth="1"/>
    <col min="16130" max="16130" width="21.42578125" style="7" customWidth="1"/>
    <col min="16131" max="16131" width="12.7109375" style="7" customWidth="1"/>
    <col min="16132" max="16132" width="12.42578125" style="7" bestFit="1" customWidth="1"/>
    <col min="16133" max="16133" width="7.42578125" style="7" bestFit="1" customWidth="1"/>
    <col min="16134" max="16134" width="11.7109375" style="7" customWidth="1"/>
    <col min="16135" max="16135" width="17.140625" style="7" customWidth="1"/>
    <col min="16136" max="16136" width="22" style="7" customWidth="1"/>
    <col min="16137" max="16137" width="11.42578125" style="7"/>
    <col min="16138" max="16138" width="52.28515625" style="7" customWidth="1"/>
    <col min="16139" max="16384" width="11.42578125" style="7"/>
  </cols>
  <sheetData>
    <row r="1" spans="1:10" ht="18.75" x14ac:dyDescent="0.2">
      <c r="A1" s="1" t="s">
        <v>0</v>
      </c>
      <c r="B1" s="2"/>
      <c r="C1" s="3"/>
      <c r="D1" s="3"/>
      <c r="E1" s="4"/>
      <c r="F1" s="4"/>
      <c r="G1" s="4"/>
      <c r="H1" s="5"/>
      <c r="I1" s="6" t="s">
        <v>1</v>
      </c>
    </row>
    <row r="2" spans="1:10" ht="14.25" customHeight="1" thickBot="1" x14ac:dyDescent="0.25">
      <c r="A2" s="8"/>
      <c r="B2" s="9"/>
      <c r="C2" s="9"/>
      <c r="D2" s="9"/>
      <c r="E2" s="10"/>
      <c r="F2" s="10"/>
      <c r="G2" s="10"/>
      <c r="H2" s="10"/>
      <c r="I2" s="11"/>
    </row>
    <row r="3" spans="1:10" ht="76.5" customHeight="1" thickBot="1" x14ac:dyDescent="0.25">
      <c r="A3" s="12" t="str">
        <f>[1]PdG!A1</f>
        <v xml:space="preserve">Travaux de remise en état et d’aménagement intérieur à la Maison de l’Université - 1 rue Claude Goudimel à BESANCON </v>
      </c>
      <c r="B3" s="12"/>
      <c r="C3" s="13"/>
      <c r="D3" s="13"/>
      <c r="E3" s="14" t="s">
        <v>2</v>
      </c>
      <c r="F3" s="15"/>
      <c r="G3" s="15"/>
      <c r="H3" s="15"/>
      <c r="I3" s="16"/>
    </row>
    <row r="4" spans="1:10" ht="16.5" thickBot="1" x14ac:dyDescent="0.3">
      <c r="A4" s="8"/>
      <c r="B4" s="17"/>
      <c r="C4" s="17"/>
      <c r="D4" s="17"/>
      <c r="E4" s="7"/>
      <c r="F4" s="18"/>
      <c r="G4" s="18"/>
      <c r="H4" s="19"/>
      <c r="I4" s="20"/>
    </row>
    <row r="5" spans="1:10" ht="39" thickBot="1" x14ac:dyDescent="0.25">
      <c r="A5" s="21" t="s">
        <v>3</v>
      </c>
      <c r="B5" s="22" t="s">
        <v>4</v>
      </c>
      <c r="C5" s="22"/>
      <c r="D5" s="22"/>
      <c r="E5" s="22" t="s">
        <v>5</v>
      </c>
      <c r="F5" s="22" t="s">
        <v>6</v>
      </c>
      <c r="G5" s="23" t="s">
        <v>7</v>
      </c>
      <c r="H5" s="24" t="s">
        <v>8</v>
      </c>
      <c r="I5" s="25" t="s">
        <v>9</v>
      </c>
    </row>
    <row r="6" spans="1:10" ht="23.25" customHeight="1" x14ac:dyDescent="0.2">
      <c r="A6" s="26"/>
      <c r="B6" s="26"/>
      <c r="C6" s="27" t="s">
        <v>10</v>
      </c>
      <c r="D6" s="28" t="s">
        <v>11</v>
      </c>
      <c r="E6" s="26"/>
      <c r="F6" s="26"/>
      <c r="G6" s="26"/>
      <c r="H6" s="26"/>
      <c r="I6" s="29"/>
    </row>
    <row r="7" spans="1:10" ht="78" x14ac:dyDescent="0.2">
      <c r="A7" s="30" t="s">
        <v>12</v>
      </c>
      <c r="B7" s="31" t="s">
        <v>13</v>
      </c>
      <c r="C7" s="31"/>
      <c r="D7" s="31"/>
      <c r="E7" s="32" t="s">
        <v>14</v>
      </c>
      <c r="F7" s="32">
        <v>1</v>
      </c>
      <c r="G7" s="32"/>
      <c r="H7" s="33"/>
      <c r="I7" s="34">
        <f>F7*H7</f>
        <v>0</v>
      </c>
    </row>
    <row r="8" spans="1:10" x14ac:dyDescent="0.2">
      <c r="A8" s="35">
        <v>1</v>
      </c>
      <c r="B8" s="36" t="s">
        <v>15</v>
      </c>
      <c r="C8" s="37"/>
      <c r="D8" s="37"/>
      <c r="E8" s="38"/>
      <c r="F8" s="38"/>
      <c r="G8" s="38"/>
      <c r="H8" s="39"/>
      <c r="I8" s="40"/>
    </row>
    <row r="9" spans="1:10" x14ac:dyDescent="0.2">
      <c r="A9" s="30" t="s">
        <v>16</v>
      </c>
      <c r="B9" s="31" t="s">
        <v>17</v>
      </c>
      <c r="C9" s="41" t="s">
        <v>18</v>
      </c>
      <c r="D9" s="41">
        <f>IF(C9="Base",0,1)</f>
        <v>0</v>
      </c>
      <c r="E9" s="32" t="s">
        <v>14</v>
      </c>
      <c r="F9" s="32">
        <v>1</v>
      </c>
      <c r="G9" s="42"/>
      <c r="H9" s="43"/>
      <c r="I9" s="34">
        <f t="shared" ref="I9:I33" si="0">F9*H9</f>
        <v>0</v>
      </c>
    </row>
    <row r="10" spans="1:10" ht="51" x14ac:dyDescent="0.2">
      <c r="A10" s="30" t="s">
        <v>19</v>
      </c>
      <c r="B10" s="31" t="s">
        <v>20</v>
      </c>
      <c r="C10" s="41" t="s">
        <v>18</v>
      </c>
      <c r="D10" s="41">
        <f t="shared" ref="D10:D34" si="1">IF(C10="Base",0,1)</f>
        <v>0</v>
      </c>
      <c r="E10" s="42" t="s">
        <v>14</v>
      </c>
      <c r="F10" s="42">
        <v>1</v>
      </c>
      <c r="G10" s="42"/>
      <c r="H10" s="43"/>
      <c r="I10" s="34">
        <f t="shared" si="0"/>
        <v>0</v>
      </c>
    </row>
    <row r="11" spans="1:10" ht="25.5" x14ac:dyDescent="0.2">
      <c r="A11" s="30" t="s">
        <v>21</v>
      </c>
      <c r="B11" s="31" t="s">
        <v>22</v>
      </c>
      <c r="C11" s="41" t="s">
        <v>18</v>
      </c>
      <c r="D11" s="41">
        <f t="shared" si="1"/>
        <v>0</v>
      </c>
      <c r="E11" s="42" t="s">
        <v>23</v>
      </c>
      <c r="F11" s="42">
        <f>7.04+1.13+0.88</f>
        <v>9.0500000000000007</v>
      </c>
      <c r="G11" s="42"/>
      <c r="H11" s="43"/>
      <c r="I11" s="34">
        <f t="shared" si="0"/>
        <v>0</v>
      </c>
      <c r="J11" s="44"/>
    </row>
    <row r="12" spans="1:10" ht="25.5" x14ac:dyDescent="0.2">
      <c r="A12" s="30" t="s">
        <v>24</v>
      </c>
      <c r="B12" s="31" t="s">
        <v>25</v>
      </c>
      <c r="C12" s="41" t="s">
        <v>18</v>
      </c>
      <c r="D12" s="41">
        <f t="shared" si="1"/>
        <v>0</v>
      </c>
      <c r="E12" s="42" t="s">
        <v>23</v>
      </c>
      <c r="F12" s="42">
        <f>(0.28+0.53+0.5+1.33+0.5+1.14+0.5+0.5+2.31+0.5+1.33+0.5+2.26+0.5+1.33+0.5+2.25+0.5+1.33+0.5+1.92)+(0.91+0.72+0.2+0.2+2.68+0.2+0.2+2.83+0.2+0.2+2.22)</f>
        <v>31.57</v>
      </c>
      <c r="G12" s="42"/>
      <c r="H12" s="43"/>
      <c r="I12" s="34">
        <f t="shared" si="0"/>
        <v>0</v>
      </c>
    </row>
    <row r="13" spans="1:10" ht="25.5" x14ac:dyDescent="0.2">
      <c r="A13" s="30" t="s">
        <v>26</v>
      </c>
      <c r="B13" s="31" t="s">
        <v>27</v>
      </c>
      <c r="C13" s="41" t="s">
        <v>18</v>
      </c>
      <c r="D13" s="41">
        <f t="shared" si="1"/>
        <v>0</v>
      </c>
      <c r="E13" s="42" t="s">
        <v>23</v>
      </c>
      <c r="F13" s="42">
        <f>(0.67+2.98+0.5+1.33+0.5+1.94)+(0.49+1.78+4.62)</f>
        <v>14.81</v>
      </c>
      <c r="G13" s="42"/>
      <c r="H13" s="43"/>
      <c r="I13" s="34">
        <f t="shared" si="0"/>
        <v>0</v>
      </c>
    </row>
    <row r="14" spans="1:10" ht="104.25" customHeight="1" x14ac:dyDescent="0.2">
      <c r="A14" s="30" t="s">
        <v>28</v>
      </c>
      <c r="B14" s="31" t="s">
        <v>29</v>
      </c>
      <c r="C14" s="41" t="s">
        <v>18</v>
      </c>
      <c r="D14" s="41">
        <f t="shared" si="1"/>
        <v>0</v>
      </c>
      <c r="E14" s="42" t="s">
        <v>30</v>
      </c>
      <c r="F14" s="42">
        <f>25.3+7.2</f>
        <v>32.5</v>
      </c>
      <c r="G14" s="42"/>
      <c r="H14" s="43"/>
      <c r="I14" s="34">
        <f t="shared" si="0"/>
        <v>0</v>
      </c>
    </row>
    <row r="15" spans="1:10" ht="101.25" customHeight="1" x14ac:dyDescent="0.2">
      <c r="A15" s="30" t="s">
        <v>31</v>
      </c>
      <c r="B15" s="31" t="s">
        <v>32</v>
      </c>
      <c r="C15" s="41" t="s">
        <v>18</v>
      </c>
      <c r="D15" s="41">
        <f t="shared" si="1"/>
        <v>0</v>
      </c>
      <c r="E15" s="42" t="s">
        <v>30</v>
      </c>
      <c r="F15" s="42">
        <f>13.3+1.7+45.9+5.2+38</f>
        <v>104.1</v>
      </c>
      <c r="G15" s="42"/>
      <c r="H15" s="43"/>
      <c r="I15" s="34">
        <f t="shared" si="0"/>
        <v>0</v>
      </c>
    </row>
    <row r="16" spans="1:10" ht="106.5" customHeight="1" x14ac:dyDescent="0.2">
      <c r="A16" s="30" t="s">
        <v>33</v>
      </c>
      <c r="B16" s="31" t="s">
        <v>34</v>
      </c>
      <c r="C16" s="41" t="s">
        <v>18</v>
      </c>
      <c r="D16" s="41">
        <f t="shared" si="1"/>
        <v>0</v>
      </c>
      <c r="E16" s="42" t="s">
        <v>30</v>
      </c>
      <c r="F16" s="42">
        <f>23.7+1.7+26.3</f>
        <v>51.7</v>
      </c>
      <c r="G16" s="42"/>
      <c r="H16" s="43"/>
      <c r="I16" s="34">
        <f t="shared" si="0"/>
        <v>0</v>
      </c>
    </row>
    <row r="17" spans="1:9" ht="51" x14ac:dyDescent="0.2">
      <c r="A17" s="30" t="s">
        <v>35</v>
      </c>
      <c r="B17" s="31" t="s">
        <v>36</v>
      </c>
      <c r="C17" s="41" t="s">
        <v>18</v>
      </c>
      <c r="D17" s="41">
        <f t="shared" si="1"/>
        <v>0</v>
      </c>
      <c r="E17" s="42" t="s">
        <v>23</v>
      </c>
      <c r="F17" s="42">
        <f>7.04+1.13+0.88</f>
        <v>9.0500000000000007</v>
      </c>
      <c r="G17" s="42"/>
      <c r="H17" s="43"/>
      <c r="I17" s="34">
        <f t="shared" si="0"/>
        <v>0</v>
      </c>
    </row>
    <row r="18" spans="1:9" ht="51" x14ac:dyDescent="0.2">
      <c r="A18" s="30" t="s">
        <v>37</v>
      </c>
      <c r="B18" s="31" t="s">
        <v>38</v>
      </c>
      <c r="C18" s="41" t="s">
        <v>18</v>
      </c>
      <c r="D18" s="41">
        <f t="shared" si="1"/>
        <v>0</v>
      </c>
      <c r="E18" s="42" t="s">
        <v>23</v>
      </c>
      <c r="F18" s="42">
        <f>(0.28+0.53+0.5+1.33+0.5+1.14+0.5+0.5+2.31+0.5+1.33+0.5+2.26+0.5+1.33+0.5+2.25+0.5+1.33+0.5+1.92)+(0.91+0.72+0.2+0.2+2.68+0.2+0.2+2.83+0.2+0.2+2.22)</f>
        <v>31.57</v>
      </c>
      <c r="G18" s="42"/>
      <c r="H18" s="43"/>
      <c r="I18" s="34">
        <f t="shared" si="0"/>
        <v>0</v>
      </c>
    </row>
    <row r="19" spans="1:9" ht="51" x14ac:dyDescent="0.2">
      <c r="A19" s="30" t="s">
        <v>39</v>
      </c>
      <c r="B19" s="31" t="s">
        <v>40</v>
      </c>
      <c r="C19" s="41" t="s">
        <v>18</v>
      </c>
      <c r="D19" s="41">
        <f t="shared" si="1"/>
        <v>0</v>
      </c>
      <c r="E19" s="42" t="s">
        <v>23</v>
      </c>
      <c r="F19" s="42">
        <f>(0.67+2.98+0.5+1.33+0.5+1.94)+(0.49+1.78+0.49+1.75+0.3+0.3+2.19)</f>
        <v>15.219999999999999</v>
      </c>
      <c r="G19" s="42"/>
      <c r="H19" s="43"/>
      <c r="I19" s="34">
        <f t="shared" si="0"/>
        <v>0</v>
      </c>
    </row>
    <row r="20" spans="1:9" ht="38.25" x14ac:dyDescent="0.2">
      <c r="A20" s="30" t="s">
        <v>41</v>
      </c>
      <c r="B20" s="31" t="s">
        <v>42</v>
      </c>
      <c r="C20" s="41" t="s">
        <v>18</v>
      </c>
      <c r="D20" s="41">
        <f t="shared" si="1"/>
        <v>0</v>
      </c>
      <c r="E20" s="42" t="s">
        <v>30</v>
      </c>
      <c r="F20" s="42">
        <f>F14</f>
        <v>32.5</v>
      </c>
      <c r="G20" s="42"/>
      <c r="H20" s="43"/>
      <c r="I20" s="34">
        <f t="shared" si="0"/>
        <v>0</v>
      </c>
    </row>
    <row r="21" spans="1:9" ht="38.25" x14ac:dyDescent="0.2">
      <c r="A21" s="30" t="s">
        <v>43</v>
      </c>
      <c r="B21" s="31" t="s">
        <v>44</v>
      </c>
      <c r="C21" s="41" t="s">
        <v>18</v>
      </c>
      <c r="D21" s="41">
        <f t="shared" si="1"/>
        <v>0</v>
      </c>
      <c r="E21" s="42" t="s">
        <v>30</v>
      </c>
      <c r="F21" s="42">
        <f>F15</f>
        <v>104.1</v>
      </c>
      <c r="G21" s="42"/>
      <c r="H21" s="43"/>
      <c r="I21" s="34">
        <f t="shared" si="0"/>
        <v>0</v>
      </c>
    </row>
    <row r="22" spans="1:9" ht="38.25" x14ac:dyDescent="0.2">
      <c r="A22" s="30" t="s">
        <v>45</v>
      </c>
      <c r="B22" s="31" t="s">
        <v>46</v>
      </c>
      <c r="C22" s="41" t="s">
        <v>18</v>
      </c>
      <c r="D22" s="41">
        <f t="shared" si="1"/>
        <v>0</v>
      </c>
      <c r="E22" s="42" t="s">
        <v>30</v>
      </c>
      <c r="F22" s="42">
        <f>F16</f>
        <v>51.7</v>
      </c>
      <c r="G22" s="42"/>
      <c r="H22" s="43"/>
      <c r="I22" s="34">
        <f t="shared" si="0"/>
        <v>0</v>
      </c>
    </row>
    <row r="23" spans="1:9" ht="76.5" x14ac:dyDescent="0.2">
      <c r="A23" s="30" t="s">
        <v>47</v>
      </c>
      <c r="B23" s="31" t="s">
        <v>48</v>
      </c>
      <c r="C23" s="41" t="s">
        <v>18</v>
      </c>
      <c r="D23" s="41">
        <f t="shared" si="1"/>
        <v>0</v>
      </c>
      <c r="E23" s="42" t="s">
        <v>49</v>
      </c>
      <c r="F23" s="42">
        <v>4</v>
      </c>
      <c r="G23" s="42"/>
      <c r="H23" s="43"/>
      <c r="I23" s="34">
        <f t="shared" si="0"/>
        <v>0</v>
      </c>
    </row>
    <row r="24" spans="1:9" ht="76.5" x14ac:dyDescent="0.2">
      <c r="A24" s="30" t="s">
        <v>50</v>
      </c>
      <c r="B24" s="31" t="s">
        <v>51</v>
      </c>
      <c r="C24" s="41" t="s">
        <v>18</v>
      </c>
      <c r="D24" s="41">
        <f t="shared" si="1"/>
        <v>0</v>
      </c>
      <c r="E24" s="42" t="s">
        <v>49</v>
      </c>
      <c r="F24" s="42">
        <v>4</v>
      </c>
      <c r="G24" s="42"/>
      <c r="H24" s="43"/>
      <c r="I24" s="34">
        <f t="shared" si="0"/>
        <v>0</v>
      </c>
    </row>
    <row r="25" spans="1:9" ht="76.5" x14ac:dyDescent="0.2">
      <c r="A25" s="30" t="s">
        <v>52</v>
      </c>
      <c r="B25" s="31" t="s">
        <v>53</v>
      </c>
      <c r="C25" s="41" t="s">
        <v>18</v>
      </c>
      <c r="D25" s="41">
        <f t="shared" si="1"/>
        <v>0</v>
      </c>
      <c r="E25" s="42" t="s">
        <v>49</v>
      </c>
      <c r="F25" s="42">
        <v>4</v>
      </c>
      <c r="G25" s="42"/>
      <c r="H25" s="43"/>
      <c r="I25" s="34">
        <f t="shared" si="0"/>
        <v>0</v>
      </c>
    </row>
    <row r="26" spans="1:9" ht="76.5" x14ac:dyDescent="0.2">
      <c r="A26" s="30" t="s">
        <v>54</v>
      </c>
      <c r="B26" s="31" t="s">
        <v>55</v>
      </c>
      <c r="C26" s="41" t="s">
        <v>18</v>
      </c>
      <c r="D26" s="41">
        <f t="shared" si="1"/>
        <v>0</v>
      </c>
      <c r="E26" s="42" t="s">
        <v>49</v>
      </c>
      <c r="F26" s="42">
        <v>1</v>
      </c>
      <c r="G26" s="42"/>
      <c r="H26" s="43"/>
      <c r="I26" s="34">
        <f t="shared" si="0"/>
        <v>0</v>
      </c>
    </row>
    <row r="27" spans="1:9" ht="76.5" x14ac:dyDescent="0.2">
      <c r="A27" s="30" t="s">
        <v>56</v>
      </c>
      <c r="B27" s="31" t="s">
        <v>57</v>
      </c>
      <c r="C27" s="41" t="s">
        <v>18</v>
      </c>
      <c r="D27" s="41">
        <f t="shared" si="1"/>
        <v>0</v>
      </c>
      <c r="E27" s="42" t="s">
        <v>49</v>
      </c>
      <c r="F27" s="42">
        <v>4</v>
      </c>
      <c r="G27" s="42"/>
      <c r="H27" s="43"/>
      <c r="I27" s="34">
        <f t="shared" si="0"/>
        <v>0</v>
      </c>
    </row>
    <row r="28" spans="1:9" ht="38.25" x14ac:dyDescent="0.2">
      <c r="A28" s="30" t="s">
        <v>58</v>
      </c>
      <c r="B28" s="31" t="s">
        <v>59</v>
      </c>
      <c r="C28" s="41" t="s">
        <v>18</v>
      </c>
      <c r="D28" s="41">
        <f t="shared" si="1"/>
        <v>0</v>
      </c>
      <c r="E28" s="42" t="s">
        <v>14</v>
      </c>
      <c r="F28" s="42">
        <v>1</v>
      </c>
      <c r="G28" s="42"/>
      <c r="H28" s="43"/>
      <c r="I28" s="34">
        <f t="shared" si="0"/>
        <v>0</v>
      </c>
    </row>
    <row r="29" spans="1:9" ht="76.5" x14ac:dyDescent="0.2">
      <c r="A29" s="30" t="s">
        <v>60</v>
      </c>
      <c r="B29" s="31" t="s">
        <v>61</v>
      </c>
      <c r="C29" s="41" t="s">
        <v>18</v>
      </c>
      <c r="D29" s="41">
        <f t="shared" si="1"/>
        <v>0</v>
      </c>
      <c r="E29" s="42" t="s">
        <v>49</v>
      </c>
      <c r="F29" s="42">
        <v>29</v>
      </c>
      <c r="G29" s="42"/>
      <c r="H29" s="43"/>
      <c r="I29" s="34">
        <f t="shared" si="0"/>
        <v>0</v>
      </c>
    </row>
    <row r="30" spans="1:9" ht="63.75" x14ac:dyDescent="0.2">
      <c r="A30" s="45" t="s">
        <v>62</v>
      </c>
      <c r="B30" s="46" t="s">
        <v>63</v>
      </c>
      <c r="C30" s="47" t="s">
        <v>64</v>
      </c>
      <c r="D30" s="47">
        <f t="shared" si="1"/>
        <v>1</v>
      </c>
      <c r="E30" s="48" t="s">
        <v>30</v>
      </c>
      <c r="F30" s="48">
        <f>3*12.57</f>
        <v>37.71</v>
      </c>
      <c r="G30" s="48"/>
      <c r="H30" s="49"/>
      <c r="I30" s="50">
        <f t="shared" si="0"/>
        <v>0</v>
      </c>
    </row>
    <row r="31" spans="1:9" ht="63.75" x14ac:dyDescent="0.2">
      <c r="A31" s="45" t="s">
        <v>65</v>
      </c>
      <c r="B31" s="46" t="s">
        <v>66</v>
      </c>
      <c r="C31" s="47" t="s">
        <v>64</v>
      </c>
      <c r="D31" s="47">
        <f t="shared" si="1"/>
        <v>1</v>
      </c>
      <c r="E31" s="48" t="s">
        <v>30</v>
      </c>
      <c r="F31" s="48">
        <f>5.9+3*18.72</f>
        <v>62.059999999999995</v>
      </c>
      <c r="G31" s="48"/>
      <c r="H31" s="49"/>
      <c r="I31" s="50">
        <f t="shared" si="0"/>
        <v>0</v>
      </c>
    </row>
    <row r="32" spans="1:9" ht="63.75" x14ac:dyDescent="0.2">
      <c r="A32" s="45" t="s">
        <v>67</v>
      </c>
      <c r="B32" s="46" t="s">
        <v>68</v>
      </c>
      <c r="C32" s="47" t="s">
        <v>64</v>
      </c>
      <c r="D32" s="47">
        <f t="shared" si="1"/>
        <v>1</v>
      </c>
      <c r="E32" s="48" t="s">
        <v>30</v>
      </c>
      <c r="F32" s="48">
        <f>3*12</f>
        <v>36</v>
      </c>
      <c r="G32" s="48"/>
      <c r="H32" s="49"/>
      <c r="I32" s="50">
        <f t="shared" si="0"/>
        <v>0</v>
      </c>
    </row>
    <row r="33" spans="1:9" ht="51" x14ac:dyDescent="0.2">
      <c r="A33" s="30" t="s">
        <v>69</v>
      </c>
      <c r="B33" s="31" t="s">
        <v>70</v>
      </c>
      <c r="C33" s="41" t="s">
        <v>18</v>
      </c>
      <c r="D33" s="41">
        <f>IF(C33="Base",0,1)</f>
        <v>0</v>
      </c>
      <c r="E33" s="42" t="s">
        <v>5</v>
      </c>
      <c r="F33" s="42">
        <v>5</v>
      </c>
      <c r="G33" s="42"/>
      <c r="H33" s="43"/>
      <c r="I33" s="34">
        <f t="shared" si="0"/>
        <v>0</v>
      </c>
    </row>
    <row r="34" spans="1:9" ht="51" x14ac:dyDescent="0.2">
      <c r="A34" s="45" t="s">
        <v>71</v>
      </c>
      <c r="B34" s="46" t="s">
        <v>72</v>
      </c>
      <c r="C34" s="47" t="s">
        <v>64</v>
      </c>
      <c r="D34" s="47">
        <f t="shared" si="1"/>
        <v>1</v>
      </c>
      <c r="E34" s="48" t="s">
        <v>5</v>
      </c>
      <c r="F34" s="48">
        <v>5</v>
      </c>
      <c r="G34" s="48"/>
      <c r="H34" s="49"/>
      <c r="I34" s="50">
        <f>F34*H34</f>
        <v>0</v>
      </c>
    </row>
    <row r="35" spans="1:9" x14ac:dyDescent="0.2">
      <c r="A35" s="30"/>
      <c r="B35" s="31"/>
      <c r="C35" s="51"/>
      <c r="D35" s="51"/>
      <c r="E35" s="42"/>
      <c r="F35" s="42"/>
      <c r="G35" s="42"/>
      <c r="H35" s="43"/>
      <c r="I35" s="52"/>
    </row>
    <row r="36" spans="1:9" x14ac:dyDescent="0.2">
      <c r="A36" s="35">
        <v>2</v>
      </c>
      <c r="B36" s="36" t="s">
        <v>73</v>
      </c>
      <c r="C36" s="37"/>
      <c r="D36" s="37"/>
      <c r="E36" s="38"/>
      <c r="F36" s="38"/>
      <c r="G36" s="38"/>
      <c r="H36" s="39"/>
      <c r="I36" s="40"/>
    </row>
    <row r="37" spans="1:9" ht="25.5" x14ac:dyDescent="0.2">
      <c r="A37" s="30" t="s">
        <v>74</v>
      </c>
      <c r="B37" s="31" t="s">
        <v>75</v>
      </c>
      <c r="C37" s="41" t="s">
        <v>18</v>
      </c>
      <c r="D37" s="41">
        <f t="shared" ref="D37:D46" si="2">IF(C37="Base",0,1)</f>
        <v>0</v>
      </c>
      <c r="E37" s="32" t="s">
        <v>14</v>
      </c>
      <c r="F37" s="32">
        <v>1</v>
      </c>
      <c r="G37" s="42"/>
      <c r="H37" s="43"/>
      <c r="I37" s="34">
        <f t="shared" ref="I37:I46" si="3">F37*H37</f>
        <v>0</v>
      </c>
    </row>
    <row r="38" spans="1:9" ht="51" x14ac:dyDescent="0.2">
      <c r="A38" s="30" t="s">
        <v>76</v>
      </c>
      <c r="B38" s="31" t="s">
        <v>77</v>
      </c>
      <c r="C38" s="41" t="s">
        <v>18</v>
      </c>
      <c r="D38" s="41">
        <f t="shared" si="2"/>
        <v>0</v>
      </c>
      <c r="E38" s="42" t="s">
        <v>30</v>
      </c>
      <c r="F38" s="53">
        <f>0.6*2.04*2+0.6*0.9</f>
        <v>2.988</v>
      </c>
      <c r="G38" s="42"/>
      <c r="H38" s="42"/>
      <c r="I38" s="34">
        <f t="shared" si="3"/>
        <v>0</v>
      </c>
    </row>
    <row r="39" spans="1:9" ht="51" x14ac:dyDescent="0.2">
      <c r="A39" s="30" t="s">
        <v>78</v>
      </c>
      <c r="B39" s="31" t="s">
        <v>79</v>
      </c>
      <c r="C39" s="54" t="s">
        <v>18</v>
      </c>
      <c r="D39" s="41">
        <f t="shared" si="2"/>
        <v>0</v>
      </c>
      <c r="E39" s="42" t="s">
        <v>80</v>
      </c>
      <c r="F39" s="42">
        <v>1</v>
      </c>
      <c r="G39" s="42"/>
      <c r="H39" s="43"/>
      <c r="I39" s="34">
        <f t="shared" si="3"/>
        <v>0</v>
      </c>
    </row>
    <row r="40" spans="1:9" ht="76.5" x14ac:dyDescent="0.2">
      <c r="A40" s="30" t="s">
        <v>81</v>
      </c>
      <c r="B40" s="31" t="s">
        <v>82</v>
      </c>
      <c r="C40" s="41" t="s">
        <v>18</v>
      </c>
      <c r="D40" s="41">
        <f t="shared" si="2"/>
        <v>0</v>
      </c>
      <c r="E40" s="42" t="s">
        <v>30</v>
      </c>
      <c r="F40" s="53">
        <f>F38+(1.15+1.25)*3.5</f>
        <v>11.388</v>
      </c>
      <c r="G40" s="42"/>
      <c r="H40" s="43"/>
      <c r="I40" s="34">
        <f t="shared" si="3"/>
        <v>0</v>
      </c>
    </row>
    <row r="41" spans="1:9" ht="38.25" x14ac:dyDescent="0.2">
      <c r="A41" s="30" t="s">
        <v>83</v>
      </c>
      <c r="B41" s="31" t="s">
        <v>84</v>
      </c>
      <c r="C41" s="41" t="s">
        <v>18</v>
      </c>
      <c r="D41" s="41">
        <f t="shared" si="2"/>
        <v>0</v>
      </c>
      <c r="E41" s="42" t="s">
        <v>30</v>
      </c>
      <c r="F41" s="53">
        <f>F40</f>
        <v>11.388</v>
      </c>
      <c r="G41" s="42"/>
      <c r="H41" s="43"/>
      <c r="I41" s="34">
        <f t="shared" si="3"/>
        <v>0</v>
      </c>
    </row>
    <row r="42" spans="1:9" ht="51" x14ac:dyDescent="0.2">
      <c r="A42" s="30" t="s">
        <v>85</v>
      </c>
      <c r="B42" s="31" t="s">
        <v>86</v>
      </c>
      <c r="C42" s="54" t="s">
        <v>18</v>
      </c>
      <c r="D42" s="41">
        <f t="shared" si="2"/>
        <v>0</v>
      </c>
      <c r="E42" s="42" t="s">
        <v>5</v>
      </c>
      <c r="F42" s="42">
        <v>1</v>
      </c>
      <c r="G42" s="42"/>
      <c r="H42" s="43"/>
      <c r="I42" s="34">
        <f t="shared" si="3"/>
        <v>0</v>
      </c>
    </row>
    <row r="43" spans="1:9" ht="51" x14ac:dyDescent="0.2">
      <c r="A43" s="30" t="s">
        <v>87</v>
      </c>
      <c r="B43" s="31" t="s">
        <v>88</v>
      </c>
      <c r="C43" s="54" t="s">
        <v>18</v>
      </c>
      <c r="D43" s="41">
        <f t="shared" si="2"/>
        <v>0</v>
      </c>
      <c r="E43" s="42" t="s">
        <v>30</v>
      </c>
      <c r="F43" s="55">
        <f>0.93*2.04*2</f>
        <v>3.7944000000000004</v>
      </c>
      <c r="G43" s="42"/>
      <c r="H43" s="43"/>
      <c r="I43" s="34">
        <f t="shared" si="3"/>
        <v>0</v>
      </c>
    </row>
    <row r="44" spans="1:9" ht="25.5" x14ac:dyDescent="0.2">
      <c r="A44" s="30" t="s">
        <v>89</v>
      </c>
      <c r="B44" s="31" t="s">
        <v>90</v>
      </c>
      <c r="C44" s="54" t="s">
        <v>18</v>
      </c>
      <c r="D44" s="41">
        <f t="shared" si="2"/>
        <v>0</v>
      </c>
      <c r="E44" s="42" t="s">
        <v>23</v>
      </c>
      <c r="F44" s="42">
        <f>1.15+1.25+0.3+0.3</f>
        <v>2.9999999999999996</v>
      </c>
      <c r="G44" s="42"/>
      <c r="H44" s="43"/>
      <c r="I44" s="34">
        <f t="shared" si="3"/>
        <v>0</v>
      </c>
    </row>
    <row r="45" spans="1:9" ht="38.25" x14ac:dyDescent="0.2">
      <c r="A45" s="30" t="s">
        <v>91</v>
      </c>
      <c r="B45" s="31" t="s">
        <v>92</v>
      </c>
      <c r="C45" s="54" t="s">
        <v>18</v>
      </c>
      <c r="D45" s="41">
        <f t="shared" si="2"/>
        <v>0</v>
      </c>
      <c r="E45" s="42" t="s">
        <v>30</v>
      </c>
      <c r="F45" s="55">
        <f>(1.15+1.25+0.3+0.3)*0.12</f>
        <v>0.35999999999999993</v>
      </c>
      <c r="G45" s="42"/>
      <c r="H45" s="43"/>
      <c r="I45" s="34">
        <f t="shared" si="3"/>
        <v>0</v>
      </c>
    </row>
    <row r="46" spans="1:9" ht="127.5" x14ac:dyDescent="0.2">
      <c r="A46" s="45" t="s">
        <v>93</v>
      </c>
      <c r="B46" s="46" t="s">
        <v>94</v>
      </c>
      <c r="C46" s="56" t="s">
        <v>64</v>
      </c>
      <c r="D46" s="47">
        <f t="shared" si="2"/>
        <v>1</v>
      </c>
      <c r="E46" s="48" t="s">
        <v>30</v>
      </c>
      <c r="F46" s="57">
        <v>20</v>
      </c>
      <c r="G46" s="48"/>
      <c r="H46" s="49"/>
      <c r="I46" s="50">
        <f t="shared" si="3"/>
        <v>0</v>
      </c>
    </row>
    <row r="47" spans="1:9" x14ac:dyDescent="0.2">
      <c r="A47" s="30"/>
      <c r="B47" s="31"/>
      <c r="C47" s="51"/>
      <c r="D47" s="51"/>
      <c r="E47" s="42"/>
      <c r="F47" s="42"/>
      <c r="G47" s="42"/>
      <c r="H47" s="43"/>
      <c r="I47" s="52"/>
    </row>
    <row r="48" spans="1:9" x14ac:dyDescent="0.2">
      <c r="A48" s="35">
        <v>3</v>
      </c>
      <c r="B48" s="36" t="s">
        <v>95</v>
      </c>
      <c r="C48" s="37"/>
      <c r="D48" s="37"/>
      <c r="E48" s="38"/>
      <c r="F48" s="38"/>
      <c r="G48" s="38"/>
      <c r="H48" s="39"/>
      <c r="I48" s="40"/>
    </row>
    <row r="49" spans="1:9" ht="51" x14ac:dyDescent="0.2">
      <c r="A49" s="45" t="s">
        <v>96</v>
      </c>
      <c r="B49" s="46" t="s">
        <v>97</v>
      </c>
      <c r="C49" s="47" t="s">
        <v>64</v>
      </c>
      <c r="D49" s="47">
        <f>IF(C49="Base",0,1)</f>
        <v>1</v>
      </c>
      <c r="E49" s="48" t="s">
        <v>14</v>
      </c>
      <c r="F49" s="48">
        <v>1</v>
      </c>
      <c r="G49" s="48"/>
      <c r="H49" s="49"/>
      <c r="I49" s="50">
        <f>F49*H49</f>
        <v>0</v>
      </c>
    </row>
    <row r="50" spans="1:9" ht="76.5" x14ac:dyDescent="0.2">
      <c r="A50" s="45" t="s">
        <v>98</v>
      </c>
      <c r="B50" s="46" t="s">
        <v>99</v>
      </c>
      <c r="C50" s="47" t="s">
        <v>64</v>
      </c>
      <c r="D50" s="47">
        <f t="shared" ref="D50:D55" si="4">IF(C50="Base",0,1)</f>
        <v>1</v>
      </c>
      <c r="E50" s="48" t="s">
        <v>30</v>
      </c>
      <c r="F50" s="58">
        <f>(0.9+0.82+5.82+2.38+5.82)*3.5+(1.7*2.5)</f>
        <v>59.34</v>
      </c>
      <c r="G50" s="48"/>
      <c r="H50" s="49"/>
      <c r="I50" s="50">
        <f t="shared" ref="I50:I56" si="5">F50*H50</f>
        <v>0</v>
      </c>
    </row>
    <row r="51" spans="1:9" ht="38.25" x14ac:dyDescent="0.2">
      <c r="A51" s="45" t="s">
        <v>100</v>
      </c>
      <c r="B51" s="46" t="s">
        <v>101</v>
      </c>
      <c r="C51" s="47" t="s">
        <v>64</v>
      </c>
      <c r="D51" s="47">
        <f t="shared" si="4"/>
        <v>1</v>
      </c>
      <c r="E51" s="48" t="s">
        <v>30</v>
      </c>
      <c r="F51" s="58">
        <f>F50</f>
        <v>59.34</v>
      </c>
      <c r="G51" s="48"/>
      <c r="H51" s="49"/>
      <c r="I51" s="50">
        <f t="shared" si="5"/>
        <v>0</v>
      </c>
    </row>
    <row r="52" spans="1:9" ht="51" x14ac:dyDescent="0.2">
      <c r="A52" s="45" t="s">
        <v>102</v>
      </c>
      <c r="B52" s="46" t="s">
        <v>88</v>
      </c>
      <c r="C52" s="56" t="s">
        <v>64</v>
      </c>
      <c r="D52" s="47">
        <f t="shared" si="4"/>
        <v>1</v>
      </c>
      <c r="E52" s="48" t="s">
        <v>30</v>
      </c>
      <c r="F52" s="57">
        <f>0.93*2.04*2</f>
        <v>3.7944000000000004</v>
      </c>
      <c r="G52" s="48"/>
      <c r="H52" s="49"/>
      <c r="I52" s="50">
        <f t="shared" si="5"/>
        <v>0</v>
      </c>
    </row>
    <row r="53" spans="1:9" ht="38.25" x14ac:dyDescent="0.2">
      <c r="A53" s="45" t="s">
        <v>103</v>
      </c>
      <c r="B53" s="46" t="s">
        <v>92</v>
      </c>
      <c r="C53" s="56" t="s">
        <v>64</v>
      </c>
      <c r="D53" s="47">
        <f t="shared" si="4"/>
        <v>1</v>
      </c>
      <c r="E53" s="48" t="s">
        <v>30</v>
      </c>
      <c r="F53" s="58">
        <f>(0.9+0.82+5.82+2.38+5.82)*0.12+(1.7*0.12)</f>
        <v>2.0928</v>
      </c>
      <c r="G53" s="48"/>
      <c r="H53" s="49"/>
      <c r="I53" s="50">
        <f t="shared" si="5"/>
        <v>0</v>
      </c>
    </row>
    <row r="54" spans="1:9" ht="76.5" x14ac:dyDescent="0.2">
      <c r="A54" s="45" t="s">
        <v>104</v>
      </c>
      <c r="B54" s="46" t="s">
        <v>105</v>
      </c>
      <c r="C54" s="47" t="s">
        <v>64</v>
      </c>
      <c r="D54" s="47">
        <f t="shared" si="4"/>
        <v>1</v>
      </c>
      <c r="E54" s="48" t="s">
        <v>49</v>
      </c>
      <c r="F54" s="48">
        <v>1</v>
      </c>
      <c r="G54" s="48"/>
      <c r="H54" s="49"/>
      <c r="I54" s="50">
        <f t="shared" si="5"/>
        <v>0</v>
      </c>
    </row>
    <row r="55" spans="1:9" ht="63.75" x14ac:dyDescent="0.2">
      <c r="A55" s="45" t="s">
        <v>106</v>
      </c>
      <c r="B55" s="46" t="s">
        <v>107</v>
      </c>
      <c r="C55" s="47" t="s">
        <v>64</v>
      </c>
      <c r="D55" s="47">
        <f t="shared" si="4"/>
        <v>1</v>
      </c>
      <c r="E55" s="48" t="s">
        <v>30</v>
      </c>
      <c r="F55" s="48">
        <f>3*20</f>
        <v>60</v>
      </c>
      <c r="G55" s="48"/>
      <c r="H55" s="49"/>
      <c r="I55" s="50">
        <f t="shared" si="5"/>
        <v>0</v>
      </c>
    </row>
    <row r="56" spans="1:9" ht="51" x14ac:dyDescent="0.2">
      <c r="A56" s="45" t="s">
        <v>108</v>
      </c>
      <c r="B56" s="46" t="s">
        <v>70</v>
      </c>
      <c r="C56" s="47" t="s">
        <v>64</v>
      </c>
      <c r="D56" s="47">
        <f>IF(C56="Base",0,1)</f>
        <v>1</v>
      </c>
      <c r="E56" s="48" t="s">
        <v>5</v>
      </c>
      <c r="F56" s="48">
        <v>1</v>
      </c>
      <c r="G56" s="48"/>
      <c r="H56" s="49"/>
      <c r="I56" s="50">
        <f t="shared" si="5"/>
        <v>0</v>
      </c>
    </row>
    <row r="57" spans="1:9" ht="51" x14ac:dyDescent="0.2">
      <c r="A57" s="45" t="s">
        <v>109</v>
      </c>
      <c r="B57" s="46" t="s">
        <v>72</v>
      </c>
      <c r="C57" s="47" t="s">
        <v>64</v>
      </c>
      <c r="D57" s="47">
        <f>IF(C57="Base",0,1)</f>
        <v>1</v>
      </c>
      <c r="E57" s="48" t="s">
        <v>5</v>
      </c>
      <c r="F57" s="48">
        <v>1</v>
      </c>
      <c r="G57" s="48"/>
      <c r="H57" s="49"/>
      <c r="I57" s="50">
        <f>F57*H57</f>
        <v>0</v>
      </c>
    </row>
    <row r="58" spans="1:9" x14ac:dyDescent="0.2">
      <c r="A58" s="30"/>
      <c r="B58" s="31"/>
      <c r="C58" s="51"/>
      <c r="D58" s="51"/>
      <c r="E58" s="42"/>
      <c r="F58" s="42"/>
      <c r="G58" s="42"/>
      <c r="H58" s="43"/>
      <c r="I58" s="52"/>
    </row>
    <row r="59" spans="1:9" x14ac:dyDescent="0.2">
      <c r="A59" s="35">
        <v>4</v>
      </c>
      <c r="B59" s="36" t="s">
        <v>110</v>
      </c>
      <c r="C59" s="37"/>
      <c r="D59" s="37"/>
      <c r="E59" s="38"/>
      <c r="F59" s="38"/>
      <c r="G59" s="38"/>
      <c r="H59" s="39"/>
      <c r="I59" s="40"/>
    </row>
    <row r="60" spans="1:9" ht="51" x14ac:dyDescent="0.2">
      <c r="A60" s="45" t="s">
        <v>111</v>
      </c>
      <c r="B60" s="46" t="s">
        <v>97</v>
      </c>
      <c r="C60" s="47" t="s">
        <v>64</v>
      </c>
      <c r="D60" s="47">
        <f>IF(C60="Base",0,1)</f>
        <v>1</v>
      </c>
      <c r="E60" s="48" t="s">
        <v>14</v>
      </c>
      <c r="F60" s="48">
        <v>1</v>
      </c>
      <c r="G60" s="48"/>
      <c r="H60" s="49"/>
      <c r="I60" s="50">
        <f>F60*H60</f>
        <v>0</v>
      </c>
    </row>
    <row r="61" spans="1:9" ht="76.5" x14ac:dyDescent="0.2">
      <c r="A61" s="45" t="s">
        <v>112</v>
      </c>
      <c r="B61" s="46" t="s">
        <v>99</v>
      </c>
      <c r="C61" s="47" t="s">
        <v>64</v>
      </c>
      <c r="D61" s="47">
        <f t="shared" ref="D61:D67" si="6">IF(C61="Base",0,1)</f>
        <v>1</v>
      </c>
      <c r="E61" s="48" t="s">
        <v>30</v>
      </c>
      <c r="F61" s="58">
        <f>(0.97+0.65+6+0.5+1.73+2.1+0.82+0.96)*3.5+(1.69*2.5)</f>
        <v>52.28</v>
      </c>
      <c r="G61" s="48"/>
      <c r="H61" s="49"/>
      <c r="I61" s="50">
        <f t="shared" ref="I61:I68" si="7">F61*H61</f>
        <v>0</v>
      </c>
    </row>
    <row r="62" spans="1:9" ht="38.25" x14ac:dyDescent="0.2">
      <c r="A62" s="45" t="s">
        <v>113</v>
      </c>
      <c r="B62" s="46" t="s">
        <v>101</v>
      </c>
      <c r="C62" s="47" t="s">
        <v>64</v>
      </c>
      <c r="D62" s="47">
        <f t="shared" si="6"/>
        <v>1</v>
      </c>
      <c r="E62" s="48" t="s">
        <v>30</v>
      </c>
      <c r="F62" s="58">
        <f>F61</f>
        <v>52.28</v>
      </c>
      <c r="G62" s="48"/>
      <c r="H62" s="49"/>
      <c r="I62" s="50">
        <f t="shared" si="7"/>
        <v>0</v>
      </c>
    </row>
    <row r="63" spans="1:9" ht="51" x14ac:dyDescent="0.2">
      <c r="A63" s="45" t="s">
        <v>114</v>
      </c>
      <c r="B63" s="46" t="s">
        <v>88</v>
      </c>
      <c r="C63" s="56" t="s">
        <v>64</v>
      </c>
      <c r="D63" s="47">
        <f t="shared" si="6"/>
        <v>1</v>
      </c>
      <c r="E63" s="48" t="s">
        <v>30</v>
      </c>
      <c r="F63" s="57">
        <f>0.93*2.04*2</f>
        <v>3.7944000000000004</v>
      </c>
      <c r="G63" s="48"/>
      <c r="H63" s="49"/>
      <c r="I63" s="50">
        <f t="shared" si="7"/>
        <v>0</v>
      </c>
    </row>
    <row r="64" spans="1:9" ht="38.25" x14ac:dyDescent="0.2">
      <c r="A64" s="45" t="s">
        <v>115</v>
      </c>
      <c r="B64" s="46" t="s">
        <v>92</v>
      </c>
      <c r="C64" s="56" t="s">
        <v>64</v>
      </c>
      <c r="D64" s="47">
        <f t="shared" si="6"/>
        <v>1</v>
      </c>
      <c r="E64" s="48" t="s">
        <v>30</v>
      </c>
      <c r="F64" s="58">
        <f>(0.97+0.65+6+0.5+1.73+2.1+0.82+0.96)*0.12+(1.69*0.12)</f>
        <v>1.8504</v>
      </c>
      <c r="G64" s="48"/>
      <c r="H64" s="49"/>
      <c r="I64" s="50">
        <f t="shared" si="7"/>
        <v>0</v>
      </c>
    </row>
    <row r="65" spans="1:9" ht="76.5" x14ac:dyDescent="0.2">
      <c r="A65" s="45" t="s">
        <v>116</v>
      </c>
      <c r="B65" s="46" t="s">
        <v>105</v>
      </c>
      <c r="C65" s="47" t="s">
        <v>64</v>
      </c>
      <c r="D65" s="47">
        <f>IF(C65="Base",0,1)</f>
        <v>1</v>
      </c>
      <c r="E65" s="48" t="s">
        <v>49</v>
      </c>
      <c r="F65" s="48">
        <v>1</v>
      </c>
      <c r="G65" s="48"/>
      <c r="H65" s="49"/>
      <c r="I65" s="50">
        <f>F65*H65</f>
        <v>0</v>
      </c>
    </row>
    <row r="66" spans="1:9" ht="76.5" x14ac:dyDescent="0.2">
      <c r="A66" s="45" t="s">
        <v>117</v>
      </c>
      <c r="B66" s="46" t="s">
        <v>118</v>
      </c>
      <c r="C66" s="47" t="s">
        <v>64</v>
      </c>
      <c r="D66" s="47">
        <f t="shared" si="6"/>
        <v>1</v>
      </c>
      <c r="E66" s="48" t="s">
        <v>49</v>
      </c>
      <c r="F66" s="48">
        <v>2</v>
      </c>
      <c r="G66" s="48"/>
      <c r="H66" s="49"/>
      <c r="I66" s="50">
        <f t="shared" si="7"/>
        <v>0</v>
      </c>
    </row>
    <row r="67" spans="1:9" ht="63.75" x14ac:dyDescent="0.2">
      <c r="A67" s="45" t="s">
        <v>119</v>
      </c>
      <c r="B67" s="46" t="s">
        <v>107</v>
      </c>
      <c r="C67" s="47" t="s">
        <v>64</v>
      </c>
      <c r="D67" s="47">
        <f t="shared" si="6"/>
        <v>1</v>
      </c>
      <c r="E67" s="48" t="s">
        <v>30</v>
      </c>
      <c r="F67" s="48">
        <f>3*30.2</f>
        <v>90.6</v>
      </c>
      <c r="G67" s="48"/>
      <c r="H67" s="49"/>
      <c r="I67" s="50">
        <f t="shared" si="7"/>
        <v>0</v>
      </c>
    </row>
    <row r="68" spans="1:9" ht="51" x14ac:dyDescent="0.2">
      <c r="A68" s="45" t="s">
        <v>120</v>
      </c>
      <c r="B68" s="46" t="s">
        <v>70</v>
      </c>
      <c r="C68" s="47" t="s">
        <v>64</v>
      </c>
      <c r="D68" s="47">
        <f>IF(C68="Base",0,1)</f>
        <v>1</v>
      </c>
      <c r="E68" s="48" t="s">
        <v>5</v>
      </c>
      <c r="F68" s="48">
        <v>1</v>
      </c>
      <c r="G68" s="48"/>
      <c r="H68" s="49"/>
      <c r="I68" s="50">
        <f t="shared" si="7"/>
        <v>0</v>
      </c>
    </row>
    <row r="69" spans="1:9" ht="51" x14ac:dyDescent="0.2">
      <c r="A69" s="45" t="s">
        <v>121</v>
      </c>
      <c r="B69" s="46" t="s">
        <v>72</v>
      </c>
      <c r="C69" s="47" t="s">
        <v>64</v>
      </c>
      <c r="D69" s="47">
        <f>IF(C69="Base",0,1)</f>
        <v>1</v>
      </c>
      <c r="E69" s="48" t="s">
        <v>5</v>
      </c>
      <c r="F69" s="48">
        <v>1</v>
      </c>
      <c r="G69" s="48"/>
      <c r="H69" s="49"/>
      <c r="I69" s="50">
        <f>F69*H69</f>
        <v>0</v>
      </c>
    </row>
    <row r="70" spans="1:9" x14ac:dyDescent="0.2">
      <c r="A70" s="30"/>
      <c r="B70" s="31"/>
      <c r="C70" s="51"/>
      <c r="D70" s="51"/>
      <c r="E70" s="42"/>
      <c r="F70" s="42"/>
      <c r="G70" s="42"/>
      <c r="H70" s="43"/>
      <c r="I70" s="52"/>
    </row>
    <row r="71" spans="1:9" x14ac:dyDescent="0.2">
      <c r="A71" s="35">
        <v>5</v>
      </c>
      <c r="B71" s="36" t="s">
        <v>122</v>
      </c>
      <c r="C71" s="37"/>
      <c r="D71" s="37"/>
      <c r="E71" s="38"/>
      <c r="F71" s="38"/>
      <c r="G71" s="38"/>
      <c r="H71" s="39"/>
      <c r="I71" s="40"/>
    </row>
    <row r="72" spans="1:9" x14ac:dyDescent="0.2">
      <c r="A72" s="30" t="s">
        <v>123</v>
      </c>
      <c r="B72" s="31" t="s">
        <v>17</v>
      </c>
      <c r="C72" s="41" t="s">
        <v>18</v>
      </c>
      <c r="D72" s="41">
        <f t="shared" ref="D72:D98" si="8">IF(C72="Base",0,1)</f>
        <v>0</v>
      </c>
      <c r="E72" s="32" t="s">
        <v>30</v>
      </c>
      <c r="F72" s="32">
        <f>(7.4*2+6.4*2)*13</f>
        <v>358.8</v>
      </c>
      <c r="G72" s="42"/>
      <c r="H72" s="43"/>
      <c r="I72" s="34">
        <f t="shared" ref="I72:I93" si="9">F72*H72</f>
        <v>0</v>
      </c>
    </row>
    <row r="73" spans="1:9" ht="51" x14ac:dyDescent="0.2">
      <c r="A73" s="30" t="s">
        <v>124</v>
      </c>
      <c r="B73" s="31" t="s">
        <v>125</v>
      </c>
      <c r="C73" s="41" t="s">
        <v>18</v>
      </c>
      <c r="D73" s="41">
        <f t="shared" si="8"/>
        <v>0</v>
      </c>
      <c r="E73" s="42" t="s">
        <v>23</v>
      </c>
      <c r="F73" s="42">
        <f>(0.2+0.5+1.38+0.5+0.87+0.5+0.5+0.81+0.5+1.38+1)*2+(0.2+0.5+1.38+0.5+0.87+0.5+1.67+0.5+0.81+0.5+1.38+1)</f>
        <v>26.09</v>
      </c>
      <c r="G73" s="42"/>
      <c r="H73" s="43"/>
      <c r="I73" s="34">
        <f t="shared" si="9"/>
        <v>0</v>
      </c>
    </row>
    <row r="74" spans="1:9" ht="51" x14ac:dyDescent="0.2">
      <c r="A74" s="30" t="s">
        <v>126</v>
      </c>
      <c r="B74" s="31" t="s">
        <v>127</v>
      </c>
      <c r="C74" s="41" t="s">
        <v>18</v>
      </c>
      <c r="D74" s="41">
        <f t="shared" si="8"/>
        <v>0</v>
      </c>
      <c r="E74" s="42" t="s">
        <v>5</v>
      </c>
      <c r="F74" s="42">
        <v>1</v>
      </c>
      <c r="G74" s="42"/>
      <c r="H74" s="43"/>
      <c r="I74" s="34">
        <f t="shared" si="9"/>
        <v>0</v>
      </c>
    </row>
    <row r="75" spans="1:9" ht="51" x14ac:dyDescent="0.2">
      <c r="A75" s="30" t="s">
        <v>128</v>
      </c>
      <c r="B75" s="31" t="s">
        <v>129</v>
      </c>
      <c r="C75" s="41" t="s">
        <v>18</v>
      </c>
      <c r="D75" s="41">
        <f t="shared" si="8"/>
        <v>0</v>
      </c>
      <c r="E75" s="42" t="s">
        <v>14</v>
      </c>
      <c r="F75" s="42">
        <v>1</v>
      </c>
      <c r="G75" s="42"/>
      <c r="H75" s="43"/>
      <c r="I75" s="34">
        <f t="shared" si="9"/>
        <v>0</v>
      </c>
    </row>
    <row r="76" spans="1:9" ht="115.5" customHeight="1" x14ac:dyDescent="0.2">
      <c r="A76" s="30" t="s">
        <v>130</v>
      </c>
      <c r="B76" s="31" t="s">
        <v>131</v>
      </c>
      <c r="C76" s="41" t="s">
        <v>18</v>
      </c>
      <c r="D76" s="41">
        <f t="shared" si="8"/>
        <v>0</v>
      </c>
      <c r="E76" s="42" t="s">
        <v>30</v>
      </c>
      <c r="F76" s="53">
        <f>4.4*(7.37*2+6.45*2)-(1.3*2.2+1.38*2.5*2+1.67*2.54+1.3*2.2+0.85*2)-6.45*2</f>
        <v>90.154200000000003</v>
      </c>
      <c r="G76" s="42"/>
      <c r="H76" s="43"/>
      <c r="I76" s="34">
        <f t="shared" si="9"/>
        <v>0</v>
      </c>
    </row>
    <row r="77" spans="1:9" ht="106.5" customHeight="1" x14ac:dyDescent="0.2">
      <c r="A77" s="30" t="s">
        <v>132</v>
      </c>
      <c r="B77" s="31" t="s">
        <v>133</v>
      </c>
      <c r="C77" s="41" t="s">
        <v>18</v>
      </c>
      <c r="D77" s="41">
        <f t="shared" si="8"/>
        <v>0</v>
      </c>
      <c r="E77" s="42" t="s">
        <v>30</v>
      </c>
      <c r="F77" s="53">
        <f>4.4*(7.37*2+6.45*2)-(1.3*2.2+1.38*2.5*2+1.67*2.54+1.3*2.2+1.36*2.3*2)</f>
        <v>98.498200000000011</v>
      </c>
      <c r="G77" s="42"/>
      <c r="H77" s="43"/>
      <c r="I77" s="34">
        <f t="shared" si="9"/>
        <v>0</v>
      </c>
    </row>
    <row r="78" spans="1:9" ht="107.25" customHeight="1" x14ac:dyDescent="0.2">
      <c r="A78" s="30" t="s">
        <v>134</v>
      </c>
      <c r="B78" s="31" t="s">
        <v>135</v>
      </c>
      <c r="C78" s="41" t="s">
        <v>18</v>
      </c>
      <c r="D78" s="41">
        <f t="shared" si="8"/>
        <v>0</v>
      </c>
      <c r="E78" s="42" t="s">
        <v>30</v>
      </c>
      <c r="F78" s="53">
        <f>3.4*(7.37*2+6.45*2)-(1.38*2*3+1.32*2.4*2+1.36*2.3)</f>
        <v>76.231999999999999</v>
      </c>
      <c r="G78" s="42"/>
      <c r="H78" s="43"/>
      <c r="I78" s="34">
        <f t="shared" si="9"/>
        <v>0</v>
      </c>
    </row>
    <row r="79" spans="1:9" ht="51" x14ac:dyDescent="0.2">
      <c r="A79" s="30" t="s">
        <v>136</v>
      </c>
      <c r="B79" s="31" t="s">
        <v>137</v>
      </c>
      <c r="C79" s="41" t="s">
        <v>18</v>
      </c>
      <c r="D79" s="41">
        <f t="shared" si="8"/>
        <v>0</v>
      </c>
      <c r="E79" s="42" t="s">
        <v>23</v>
      </c>
      <c r="F79" s="42">
        <f>(0.2+0.5+1.38+0.5+0.87+0.5+0.5+0.81+0.5+1.38+1)</f>
        <v>8.14</v>
      </c>
      <c r="G79" s="42"/>
      <c r="H79" s="43"/>
      <c r="I79" s="34">
        <f t="shared" si="9"/>
        <v>0</v>
      </c>
    </row>
    <row r="80" spans="1:9" ht="51" x14ac:dyDescent="0.2">
      <c r="A80" s="30" t="s">
        <v>138</v>
      </c>
      <c r="B80" s="31" t="s">
        <v>139</v>
      </c>
      <c r="C80" s="41" t="s">
        <v>18</v>
      </c>
      <c r="D80" s="41">
        <f t="shared" si="8"/>
        <v>0</v>
      </c>
      <c r="E80" s="42" t="s">
        <v>23</v>
      </c>
      <c r="F80" s="42">
        <f>(0.2+0.5+1.38+0.5+0.87+0.5+0.5+0.81+0.5+1.38+1)+(0.2+0.5+1.38+0.5+0.87+0.5+1.67+0.5+0.81+0.5+1.38+1)</f>
        <v>17.95</v>
      </c>
      <c r="G80" s="42"/>
      <c r="H80" s="43"/>
      <c r="I80" s="34">
        <f t="shared" si="9"/>
        <v>0</v>
      </c>
    </row>
    <row r="81" spans="1:9" ht="63.75" x14ac:dyDescent="0.2">
      <c r="A81" s="30" t="s">
        <v>140</v>
      </c>
      <c r="B81" s="31" t="s">
        <v>141</v>
      </c>
      <c r="C81" s="41" t="s">
        <v>18</v>
      </c>
      <c r="D81" s="41">
        <f t="shared" si="8"/>
        <v>0</v>
      </c>
      <c r="E81" s="42" t="s">
        <v>30</v>
      </c>
      <c r="F81" s="55">
        <f>F80*0.12</f>
        <v>2.1539999999999999</v>
      </c>
      <c r="G81" s="42"/>
      <c r="H81" s="43"/>
      <c r="I81" s="34">
        <f t="shared" si="9"/>
        <v>0</v>
      </c>
    </row>
    <row r="82" spans="1:9" ht="63.75" x14ac:dyDescent="0.2">
      <c r="A82" s="30" t="s">
        <v>142</v>
      </c>
      <c r="B82" s="31" t="s">
        <v>143</v>
      </c>
      <c r="C82" s="41" t="s">
        <v>18</v>
      </c>
      <c r="D82" s="41">
        <f t="shared" si="8"/>
        <v>0</v>
      </c>
      <c r="E82" s="42" t="s">
        <v>5</v>
      </c>
      <c r="F82" s="42">
        <v>1</v>
      </c>
      <c r="G82" s="42"/>
      <c r="H82" s="43"/>
      <c r="I82" s="34">
        <f t="shared" si="9"/>
        <v>0</v>
      </c>
    </row>
    <row r="83" spans="1:9" ht="89.25" x14ac:dyDescent="0.2">
      <c r="A83" s="30" t="s">
        <v>144</v>
      </c>
      <c r="B83" s="31" t="s">
        <v>145</v>
      </c>
      <c r="C83" s="41" t="s">
        <v>18</v>
      </c>
      <c r="D83" s="41">
        <f t="shared" si="8"/>
        <v>0</v>
      </c>
      <c r="E83" s="42" t="s">
        <v>80</v>
      </c>
      <c r="F83" s="59">
        <v>1</v>
      </c>
      <c r="G83" s="42"/>
      <c r="H83" s="43"/>
      <c r="I83" s="34">
        <f t="shared" si="9"/>
        <v>0</v>
      </c>
    </row>
    <row r="84" spans="1:9" ht="38.25" x14ac:dyDescent="0.2">
      <c r="A84" s="30" t="s">
        <v>146</v>
      </c>
      <c r="B84" s="31" t="s">
        <v>147</v>
      </c>
      <c r="C84" s="41" t="s">
        <v>18</v>
      </c>
      <c r="D84" s="41">
        <f t="shared" si="8"/>
        <v>0</v>
      </c>
      <c r="E84" s="42" t="s">
        <v>30</v>
      </c>
      <c r="F84" s="53">
        <f>F76</f>
        <v>90.154200000000003</v>
      </c>
      <c r="G84" s="42"/>
      <c r="H84" s="43"/>
      <c r="I84" s="34">
        <f t="shared" si="9"/>
        <v>0</v>
      </c>
    </row>
    <row r="85" spans="1:9" ht="38.25" x14ac:dyDescent="0.2">
      <c r="A85" s="30" t="s">
        <v>148</v>
      </c>
      <c r="B85" s="31" t="s">
        <v>149</v>
      </c>
      <c r="C85" s="41" t="s">
        <v>18</v>
      </c>
      <c r="D85" s="41">
        <f t="shared" si="8"/>
        <v>0</v>
      </c>
      <c r="E85" s="42" t="s">
        <v>30</v>
      </c>
      <c r="F85" s="53">
        <f>F77</f>
        <v>98.498200000000011</v>
      </c>
      <c r="G85" s="42"/>
      <c r="H85" s="43"/>
      <c r="I85" s="34">
        <f t="shared" si="9"/>
        <v>0</v>
      </c>
    </row>
    <row r="86" spans="1:9" ht="38.25" x14ac:dyDescent="0.2">
      <c r="A86" s="30" t="s">
        <v>150</v>
      </c>
      <c r="B86" s="31" t="s">
        <v>151</v>
      </c>
      <c r="C86" s="41" t="s">
        <v>18</v>
      </c>
      <c r="D86" s="41">
        <f t="shared" si="8"/>
        <v>0</v>
      </c>
      <c r="E86" s="42" t="s">
        <v>30</v>
      </c>
      <c r="F86" s="53">
        <f>F78</f>
        <v>76.231999999999999</v>
      </c>
      <c r="G86" s="42"/>
      <c r="H86" s="43"/>
      <c r="I86" s="34">
        <f t="shared" si="9"/>
        <v>0</v>
      </c>
    </row>
    <row r="87" spans="1:9" ht="76.5" x14ac:dyDescent="0.2">
      <c r="A87" s="30" t="s">
        <v>152</v>
      </c>
      <c r="B87" s="31" t="s">
        <v>153</v>
      </c>
      <c r="C87" s="41" t="s">
        <v>18</v>
      </c>
      <c r="D87" s="41">
        <f t="shared" si="8"/>
        <v>0</v>
      </c>
      <c r="E87" s="42" t="s">
        <v>49</v>
      </c>
      <c r="F87" s="42">
        <f>7+4</f>
        <v>11</v>
      </c>
      <c r="G87" s="42"/>
      <c r="H87" s="43"/>
      <c r="I87" s="34">
        <f t="shared" si="9"/>
        <v>0</v>
      </c>
    </row>
    <row r="88" spans="1:9" ht="76.5" x14ac:dyDescent="0.2">
      <c r="A88" s="30" t="s">
        <v>154</v>
      </c>
      <c r="B88" s="31" t="s">
        <v>155</v>
      </c>
      <c r="C88" s="41" t="s">
        <v>18</v>
      </c>
      <c r="D88" s="41">
        <f t="shared" si="8"/>
        <v>0</v>
      </c>
      <c r="E88" s="42" t="s">
        <v>49</v>
      </c>
      <c r="F88" s="42">
        <v>11</v>
      </c>
      <c r="G88" s="42"/>
      <c r="H88" s="43"/>
      <c r="I88" s="34">
        <f t="shared" si="9"/>
        <v>0</v>
      </c>
    </row>
    <row r="89" spans="1:9" ht="76.5" x14ac:dyDescent="0.2">
      <c r="A89" s="30" t="s">
        <v>156</v>
      </c>
      <c r="B89" s="31" t="s">
        <v>157</v>
      </c>
      <c r="C89" s="41" t="s">
        <v>18</v>
      </c>
      <c r="D89" s="41">
        <f t="shared" si="8"/>
        <v>0</v>
      </c>
      <c r="E89" s="42" t="s">
        <v>49</v>
      </c>
      <c r="F89" s="42">
        <v>11</v>
      </c>
      <c r="G89" s="42"/>
      <c r="H89" s="43"/>
      <c r="I89" s="34">
        <f t="shared" si="9"/>
        <v>0</v>
      </c>
    </row>
    <row r="90" spans="1:9" ht="76.5" x14ac:dyDescent="0.2">
      <c r="A90" s="30" t="s">
        <v>158</v>
      </c>
      <c r="B90" s="31" t="s">
        <v>159</v>
      </c>
      <c r="C90" s="41" t="s">
        <v>18</v>
      </c>
      <c r="D90" s="41">
        <f t="shared" si="8"/>
        <v>0</v>
      </c>
      <c r="E90" s="42" t="s">
        <v>49</v>
      </c>
      <c r="F90" s="42">
        <f>2+2+2</f>
        <v>6</v>
      </c>
      <c r="G90" s="42"/>
      <c r="H90" s="43"/>
      <c r="I90" s="34">
        <f t="shared" si="9"/>
        <v>0</v>
      </c>
    </row>
    <row r="91" spans="1:9" ht="76.5" x14ac:dyDescent="0.2">
      <c r="A91" s="30" t="s">
        <v>160</v>
      </c>
      <c r="B91" s="31" t="s">
        <v>161</v>
      </c>
      <c r="C91" s="41" t="s">
        <v>18</v>
      </c>
      <c r="D91" s="41">
        <f t="shared" si="8"/>
        <v>0</v>
      </c>
      <c r="E91" s="42" t="s">
        <v>49</v>
      </c>
      <c r="F91" s="42">
        <v>2</v>
      </c>
      <c r="G91" s="42"/>
      <c r="H91" s="43"/>
      <c r="I91" s="34">
        <f>F91*H91</f>
        <v>0</v>
      </c>
    </row>
    <row r="92" spans="1:9" ht="76.5" x14ac:dyDescent="0.2">
      <c r="A92" s="30" t="s">
        <v>162</v>
      </c>
      <c r="B92" s="31" t="s">
        <v>163</v>
      </c>
      <c r="C92" s="41" t="s">
        <v>18</v>
      </c>
      <c r="D92" s="41">
        <f t="shared" si="8"/>
        <v>0</v>
      </c>
      <c r="E92" s="42" t="s">
        <v>49</v>
      </c>
      <c r="F92" s="42">
        <v>2</v>
      </c>
      <c r="G92" s="42"/>
      <c r="H92" s="43"/>
      <c r="I92" s="34">
        <f t="shared" si="9"/>
        <v>0</v>
      </c>
    </row>
    <row r="93" spans="1:9" ht="76.5" x14ac:dyDescent="0.2">
      <c r="A93" s="30" t="s">
        <v>164</v>
      </c>
      <c r="B93" s="31" t="s">
        <v>165</v>
      </c>
      <c r="C93" s="41" t="s">
        <v>18</v>
      </c>
      <c r="D93" s="41">
        <f t="shared" si="8"/>
        <v>0</v>
      </c>
      <c r="E93" s="42" t="s">
        <v>49</v>
      </c>
      <c r="F93" s="42">
        <f>8+9+9</f>
        <v>26</v>
      </c>
      <c r="G93" s="42"/>
      <c r="H93" s="43"/>
      <c r="I93" s="34">
        <f t="shared" si="9"/>
        <v>0</v>
      </c>
    </row>
    <row r="94" spans="1:9" ht="63.75" x14ac:dyDescent="0.2">
      <c r="A94" s="30" t="s">
        <v>166</v>
      </c>
      <c r="B94" s="31" t="s">
        <v>167</v>
      </c>
      <c r="C94" s="41" t="s">
        <v>18</v>
      </c>
      <c r="D94" s="41">
        <f t="shared" si="8"/>
        <v>0</v>
      </c>
      <c r="E94" s="42" t="s">
        <v>30</v>
      </c>
      <c r="F94" s="53">
        <f>7.37*6.45</f>
        <v>47.536500000000004</v>
      </c>
      <c r="G94" s="42"/>
      <c r="H94" s="43"/>
      <c r="I94" s="34">
        <f>F94*H94</f>
        <v>0</v>
      </c>
    </row>
    <row r="95" spans="1:9" ht="51" x14ac:dyDescent="0.2">
      <c r="A95" s="30" t="s">
        <v>168</v>
      </c>
      <c r="B95" s="31" t="s">
        <v>169</v>
      </c>
      <c r="C95" s="41" t="s">
        <v>18</v>
      </c>
      <c r="D95" s="41">
        <f t="shared" si="8"/>
        <v>0</v>
      </c>
      <c r="E95" s="42" t="s">
        <v>5</v>
      </c>
      <c r="F95" s="42">
        <v>4</v>
      </c>
      <c r="G95" s="42"/>
      <c r="H95" s="43"/>
      <c r="I95" s="34">
        <f>F95*H95</f>
        <v>0</v>
      </c>
    </row>
    <row r="96" spans="1:9" ht="51" x14ac:dyDescent="0.2">
      <c r="A96" s="45" t="s">
        <v>170</v>
      </c>
      <c r="B96" s="46" t="s">
        <v>171</v>
      </c>
      <c r="C96" s="47" t="s">
        <v>64</v>
      </c>
      <c r="D96" s="47">
        <f t="shared" si="8"/>
        <v>1</v>
      </c>
      <c r="E96" s="48" t="s">
        <v>5</v>
      </c>
      <c r="F96" s="48">
        <v>4</v>
      </c>
      <c r="G96" s="48"/>
      <c r="H96" s="49"/>
      <c r="I96" s="50">
        <f>F96*H96</f>
        <v>0</v>
      </c>
    </row>
    <row r="97" spans="1:9" ht="51" x14ac:dyDescent="0.2">
      <c r="A97" s="30" t="s">
        <v>172</v>
      </c>
      <c r="B97" s="31" t="s">
        <v>173</v>
      </c>
      <c r="C97" s="41" t="s">
        <v>18</v>
      </c>
      <c r="D97" s="41">
        <f t="shared" si="8"/>
        <v>0</v>
      </c>
      <c r="E97" s="42" t="s">
        <v>5</v>
      </c>
      <c r="F97" s="42">
        <v>2</v>
      </c>
      <c r="G97" s="42"/>
      <c r="H97" s="43"/>
      <c r="I97" s="34">
        <f>F97*H97</f>
        <v>0</v>
      </c>
    </row>
    <row r="98" spans="1:9" ht="51" x14ac:dyDescent="0.2">
      <c r="A98" s="45" t="s">
        <v>174</v>
      </c>
      <c r="B98" s="46" t="s">
        <v>175</v>
      </c>
      <c r="C98" s="47" t="s">
        <v>64</v>
      </c>
      <c r="D98" s="47">
        <f t="shared" si="8"/>
        <v>1</v>
      </c>
      <c r="E98" s="48" t="s">
        <v>5</v>
      </c>
      <c r="F98" s="48">
        <v>2</v>
      </c>
      <c r="G98" s="48"/>
      <c r="H98" s="49"/>
      <c r="I98" s="50">
        <f>F98*H98</f>
        <v>0</v>
      </c>
    </row>
    <row r="99" spans="1:9" x14ac:dyDescent="0.2">
      <c r="A99" s="30"/>
      <c r="B99" s="31"/>
      <c r="C99" s="41"/>
      <c r="D99" s="54"/>
      <c r="E99" s="42"/>
      <c r="F99" s="53"/>
      <c r="G99" s="42"/>
      <c r="H99" s="43"/>
      <c r="I99" s="34"/>
    </row>
    <row r="100" spans="1:9" x14ac:dyDescent="0.2">
      <c r="A100" s="35">
        <v>6</v>
      </c>
      <c r="B100" s="36" t="s">
        <v>176</v>
      </c>
      <c r="C100" s="37"/>
      <c r="D100" s="37"/>
      <c r="E100" s="38"/>
      <c r="F100" s="38"/>
      <c r="G100" s="38"/>
      <c r="H100" s="39"/>
      <c r="I100" s="40"/>
    </row>
    <row r="101" spans="1:9" ht="38.25" x14ac:dyDescent="0.2">
      <c r="A101" s="45" t="s">
        <v>177</v>
      </c>
      <c r="B101" s="46" t="s">
        <v>178</v>
      </c>
      <c r="C101" s="47" t="s">
        <v>64</v>
      </c>
      <c r="D101" s="47">
        <f t="shared" ref="D101:D106" si="10">IF(C101="Base",0,1)</f>
        <v>1</v>
      </c>
      <c r="E101" s="48" t="s">
        <v>14</v>
      </c>
      <c r="F101" s="48">
        <v>1</v>
      </c>
      <c r="G101" s="48"/>
      <c r="H101" s="49"/>
      <c r="I101" s="50">
        <f t="shared" ref="I101:I106" si="11">F101*H101</f>
        <v>0</v>
      </c>
    </row>
    <row r="102" spans="1:9" ht="63.75" x14ac:dyDescent="0.2">
      <c r="A102" s="45" t="s">
        <v>179</v>
      </c>
      <c r="B102" s="46" t="s">
        <v>180</v>
      </c>
      <c r="C102" s="47" t="s">
        <v>64</v>
      </c>
      <c r="D102" s="47">
        <f t="shared" si="10"/>
        <v>1</v>
      </c>
      <c r="E102" s="48" t="s">
        <v>30</v>
      </c>
      <c r="F102" s="48">
        <v>14.4</v>
      </c>
      <c r="G102" s="48"/>
      <c r="H102" s="49"/>
      <c r="I102" s="50">
        <f t="shared" si="11"/>
        <v>0</v>
      </c>
    </row>
    <row r="103" spans="1:9" ht="127.5" x14ac:dyDescent="0.2">
      <c r="A103" s="30" t="s">
        <v>181</v>
      </c>
      <c r="B103" s="31" t="s">
        <v>182</v>
      </c>
      <c r="C103" s="41" t="s">
        <v>18</v>
      </c>
      <c r="D103" s="41">
        <f t="shared" si="10"/>
        <v>0</v>
      </c>
      <c r="E103" s="42" t="s">
        <v>30</v>
      </c>
      <c r="F103" s="53">
        <f>1.14*2.04</f>
        <v>2.3255999999999997</v>
      </c>
      <c r="G103" s="42"/>
      <c r="H103" s="43"/>
      <c r="I103" s="34">
        <f t="shared" si="11"/>
        <v>0</v>
      </c>
    </row>
    <row r="104" spans="1:9" ht="63.75" x14ac:dyDescent="0.2">
      <c r="A104" s="30" t="s">
        <v>183</v>
      </c>
      <c r="B104" s="31" t="s">
        <v>184</v>
      </c>
      <c r="C104" s="41" t="s">
        <v>18</v>
      </c>
      <c r="D104" s="41">
        <f t="shared" si="10"/>
        <v>0</v>
      </c>
      <c r="E104" s="42" t="s">
        <v>30</v>
      </c>
      <c r="F104" s="53">
        <f>F103*2</f>
        <v>4.6511999999999993</v>
      </c>
      <c r="G104" s="42"/>
      <c r="H104" s="43"/>
      <c r="I104" s="34">
        <f t="shared" si="11"/>
        <v>0</v>
      </c>
    </row>
    <row r="105" spans="1:9" ht="76.5" x14ac:dyDescent="0.2">
      <c r="A105" s="45" t="s">
        <v>185</v>
      </c>
      <c r="B105" s="46" t="s">
        <v>186</v>
      </c>
      <c r="C105" s="47" t="s">
        <v>64</v>
      </c>
      <c r="D105" s="47">
        <f t="shared" si="10"/>
        <v>1</v>
      </c>
      <c r="E105" s="48" t="s">
        <v>30</v>
      </c>
      <c r="F105" s="58">
        <f>(3.74+4+2.71)*3.5-F103</f>
        <v>34.249399999999994</v>
      </c>
      <c r="G105" s="48"/>
      <c r="H105" s="49"/>
      <c r="I105" s="50">
        <f t="shared" si="11"/>
        <v>0</v>
      </c>
    </row>
    <row r="106" spans="1:9" ht="38.25" x14ac:dyDescent="0.2">
      <c r="A106" s="45" t="s">
        <v>187</v>
      </c>
      <c r="B106" s="46" t="s">
        <v>188</v>
      </c>
      <c r="C106" s="47" t="s">
        <v>64</v>
      </c>
      <c r="D106" s="47">
        <f t="shared" si="10"/>
        <v>1</v>
      </c>
      <c r="E106" s="48" t="s">
        <v>30</v>
      </c>
      <c r="F106" s="58">
        <f>F105</f>
        <v>34.249399999999994</v>
      </c>
      <c r="G106" s="48"/>
      <c r="H106" s="49"/>
      <c r="I106" s="50">
        <f t="shared" si="11"/>
        <v>0</v>
      </c>
    </row>
    <row r="107" spans="1:9" x14ac:dyDescent="0.2">
      <c r="A107" s="30"/>
      <c r="B107" s="31"/>
      <c r="C107" s="41"/>
      <c r="D107" s="54"/>
      <c r="E107" s="42"/>
      <c r="F107" s="42"/>
      <c r="G107" s="42"/>
      <c r="H107" s="43"/>
      <c r="I107" s="34"/>
    </row>
    <row r="108" spans="1:9" x14ac:dyDescent="0.2">
      <c r="A108" s="30"/>
      <c r="B108" s="31"/>
      <c r="C108" s="41"/>
      <c r="D108" s="54"/>
      <c r="E108" s="42"/>
      <c r="F108" s="42"/>
      <c r="G108" s="42"/>
      <c r="H108" s="43"/>
      <c r="I108" s="34"/>
    </row>
    <row r="109" spans="1:9" x14ac:dyDescent="0.2">
      <c r="A109" s="35">
        <v>7</v>
      </c>
      <c r="B109" s="36" t="s">
        <v>189</v>
      </c>
      <c r="C109" s="37"/>
      <c r="D109" s="37"/>
      <c r="E109" s="38"/>
      <c r="F109" s="38"/>
      <c r="G109" s="38"/>
      <c r="H109" s="39"/>
      <c r="I109" s="40"/>
    </row>
    <row r="110" spans="1:9" ht="138" customHeight="1" x14ac:dyDescent="0.2">
      <c r="A110" s="30" t="s">
        <v>190</v>
      </c>
      <c r="B110" s="31" t="s">
        <v>191</v>
      </c>
      <c r="C110" s="41" t="s">
        <v>18</v>
      </c>
      <c r="D110" s="41">
        <f t="shared" ref="D110:D138" si="12">IF(C110="Base",0,1)</f>
        <v>0</v>
      </c>
      <c r="E110" s="42" t="s">
        <v>30</v>
      </c>
      <c r="F110" s="53">
        <f>5.7*4.4-(0.93*2.04)</f>
        <v>23.1828</v>
      </c>
      <c r="G110" s="42"/>
      <c r="H110" s="43"/>
      <c r="I110" s="34">
        <f t="shared" ref="I110:I115" si="13">F110*H110</f>
        <v>0</v>
      </c>
    </row>
    <row r="111" spans="1:9" ht="63.75" x14ac:dyDescent="0.2">
      <c r="A111" s="30" t="s">
        <v>192</v>
      </c>
      <c r="B111" s="31" t="s">
        <v>184</v>
      </c>
      <c r="C111" s="41" t="s">
        <v>18</v>
      </c>
      <c r="D111" s="41">
        <f t="shared" si="12"/>
        <v>0</v>
      </c>
      <c r="E111" s="42" t="s">
        <v>30</v>
      </c>
      <c r="F111" s="53">
        <f>F110*2</f>
        <v>46.365600000000001</v>
      </c>
      <c r="G111" s="42"/>
      <c r="H111" s="43"/>
      <c r="I111" s="34">
        <f t="shared" si="13"/>
        <v>0</v>
      </c>
    </row>
    <row r="112" spans="1:9" ht="76.5" x14ac:dyDescent="0.2">
      <c r="A112" s="30" t="s">
        <v>193</v>
      </c>
      <c r="B112" s="31" t="s">
        <v>194</v>
      </c>
      <c r="C112" s="54" t="s">
        <v>18</v>
      </c>
      <c r="D112" s="41">
        <f t="shared" si="12"/>
        <v>0</v>
      </c>
      <c r="E112" s="42" t="s">
        <v>5</v>
      </c>
      <c r="F112" s="42">
        <v>1</v>
      </c>
      <c r="G112" s="42"/>
      <c r="H112" s="43"/>
      <c r="I112" s="34">
        <f t="shared" si="13"/>
        <v>0</v>
      </c>
    </row>
    <row r="113" spans="1:9" ht="51" x14ac:dyDescent="0.2">
      <c r="A113" s="30" t="s">
        <v>195</v>
      </c>
      <c r="B113" s="31" t="s">
        <v>88</v>
      </c>
      <c r="C113" s="54" t="s">
        <v>18</v>
      </c>
      <c r="D113" s="41">
        <f t="shared" si="12"/>
        <v>0</v>
      </c>
      <c r="E113" s="42" t="s">
        <v>30</v>
      </c>
      <c r="F113" s="55">
        <f>0.93*2.04*2</f>
        <v>3.7944000000000004</v>
      </c>
      <c r="G113" s="42"/>
      <c r="H113" s="43"/>
      <c r="I113" s="34">
        <f t="shared" si="13"/>
        <v>0</v>
      </c>
    </row>
    <row r="114" spans="1:9" ht="38.25" x14ac:dyDescent="0.2">
      <c r="A114" s="30" t="s">
        <v>196</v>
      </c>
      <c r="B114" s="31" t="s">
        <v>197</v>
      </c>
      <c r="C114" s="54" t="s">
        <v>18</v>
      </c>
      <c r="D114" s="41">
        <f t="shared" si="12"/>
        <v>0</v>
      </c>
      <c r="E114" s="42" t="s">
        <v>23</v>
      </c>
      <c r="F114" s="42">
        <f>(5.7-0.93)*2</f>
        <v>9.5400000000000009</v>
      </c>
      <c r="G114" s="42"/>
      <c r="H114" s="43"/>
      <c r="I114" s="34">
        <f t="shared" si="13"/>
        <v>0</v>
      </c>
    </row>
    <row r="115" spans="1:9" ht="38.25" x14ac:dyDescent="0.2">
      <c r="A115" s="30" t="s">
        <v>198</v>
      </c>
      <c r="B115" s="31" t="s">
        <v>92</v>
      </c>
      <c r="C115" s="54" t="s">
        <v>18</v>
      </c>
      <c r="D115" s="41">
        <f t="shared" si="12"/>
        <v>0</v>
      </c>
      <c r="E115" s="42" t="s">
        <v>30</v>
      </c>
      <c r="F115" s="55">
        <f>(F114)*0.12</f>
        <v>1.1448</v>
      </c>
      <c r="G115" s="42"/>
      <c r="H115" s="43"/>
      <c r="I115" s="34">
        <f t="shared" si="13"/>
        <v>0</v>
      </c>
    </row>
    <row r="116" spans="1:9" x14ac:dyDescent="0.2">
      <c r="A116" s="30"/>
      <c r="B116" s="31"/>
      <c r="C116" s="54"/>
      <c r="D116" s="41"/>
      <c r="E116" s="42"/>
      <c r="F116" s="42"/>
      <c r="G116" s="42"/>
      <c r="H116" s="43"/>
      <c r="I116" s="52"/>
    </row>
    <row r="117" spans="1:9" x14ac:dyDescent="0.2">
      <c r="A117" s="35">
        <v>8</v>
      </c>
      <c r="B117" s="36" t="s">
        <v>199</v>
      </c>
      <c r="C117" s="37"/>
      <c r="D117" s="37"/>
      <c r="E117" s="38"/>
      <c r="F117" s="38"/>
      <c r="G117" s="38"/>
      <c r="H117" s="39"/>
      <c r="I117" s="40"/>
    </row>
    <row r="118" spans="1:9" x14ac:dyDescent="0.2">
      <c r="A118" s="30" t="s">
        <v>200</v>
      </c>
      <c r="B118" s="31" t="s">
        <v>17</v>
      </c>
      <c r="C118" s="41" t="s">
        <v>18</v>
      </c>
      <c r="D118" s="41">
        <f t="shared" si="12"/>
        <v>0</v>
      </c>
      <c r="E118" s="32" t="s">
        <v>14</v>
      </c>
      <c r="F118" s="32">
        <v>1</v>
      </c>
      <c r="G118" s="42"/>
      <c r="H118" s="43"/>
      <c r="I118" s="34">
        <f>F118*H118</f>
        <v>0</v>
      </c>
    </row>
    <row r="119" spans="1:9" ht="51" x14ac:dyDescent="0.2">
      <c r="A119" s="30" t="s">
        <v>201</v>
      </c>
      <c r="B119" s="31" t="s">
        <v>202</v>
      </c>
      <c r="C119" s="41" t="s">
        <v>18</v>
      </c>
      <c r="D119" s="41">
        <f t="shared" si="12"/>
        <v>0</v>
      </c>
      <c r="E119" s="42" t="s">
        <v>14</v>
      </c>
      <c r="F119" s="42">
        <v>1</v>
      </c>
      <c r="G119" s="42"/>
      <c r="H119" s="43"/>
      <c r="I119" s="34">
        <f t="shared" ref="I119:I135" si="14">F119*H119</f>
        <v>0</v>
      </c>
    </row>
    <row r="120" spans="1:9" ht="25.5" x14ac:dyDescent="0.2">
      <c r="A120" s="30" t="s">
        <v>203</v>
      </c>
      <c r="B120" s="31" t="s">
        <v>204</v>
      </c>
      <c r="C120" s="41" t="s">
        <v>18</v>
      </c>
      <c r="D120" s="41">
        <f t="shared" si="12"/>
        <v>0</v>
      </c>
      <c r="E120" s="42" t="s">
        <v>23</v>
      </c>
      <c r="F120" s="42">
        <v>0</v>
      </c>
      <c r="G120" s="42"/>
      <c r="H120" s="43"/>
      <c r="I120" s="34">
        <f t="shared" si="14"/>
        <v>0</v>
      </c>
    </row>
    <row r="121" spans="1:9" ht="25.5" x14ac:dyDescent="0.2">
      <c r="A121" s="30" t="s">
        <v>205</v>
      </c>
      <c r="B121" s="31" t="s">
        <v>206</v>
      </c>
      <c r="C121" s="41" t="s">
        <v>18</v>
      </c>
      <c r="D121" s="41">
        <f t="shared" si="12"/>
        <v>0</v>
      </c>
      <c r="E121" s="42" t="s">
        <v>23</v>
      </c>
      <c r="F121" s="42">
        <v>0</v>
      </c>
      <c r="G121" s="42"/>
      <c r="H121" s="43"/>
      <c r="I121" s="34">
        <f t="shared" si="14"/>
        <v>0</v>
      </c>
    </row>
    <row r="122" spans="1:9" ht="25.5" x14ac:dyDescent="0.2">
      <c r="A122" s="30" t="s">
        <v>207</v>
      </c>
      <c r="B122" s="31" t="s">
        <v>208</v>
      </c>
      <c r="C122" s="41" t="s">
        <v>18</v>
      </c>
      <c r="D122" s="41">
        <f t="shared" si="12"/>
        <v>0</v>
      </c>
      <c r="E122" s="42" t="s">
        <v>23</v>
      </c>
      <c r="F122" s="42">
        <v>0</v>
      </c>
      <c r="G122" s="42"/>
      <c r="H122" s="43"/>
      <c r="I122" s="34">
        <f t="shared" si="14"/>
        <v>0</v>
      </c>
    </row>
    <row r="123" spans="1:9" ht="76.5" x14ac:dyDescent="0.2">
      <c r="A123" s="30" t="s">
        <v>209</v>
      </c>
      <c r="B123" s="31" t="s">
        <v>210</v>
      </c>
      <c r="C123" s="41" t="s">
        <v>18</v>
      </c>
      <c r="D123" s="41">
        <f t="shared" si="12"/>
        <v>0</v>
      </c>
      <c r="E123" s="42" t="s">
        <v>30</v>
      </c>
      <c r="F123" s="42">
        <f>25.7+15.3</f>
        <v>41</v>
      </c>
      <c r="G123" s="42"/>
      <c r="H123" s="43"/>
      <c r="I123" s="34">
        <f t="shared" si="14"/>
        <v>0</v>
      </c>
    </row>
    <row r="124" spans="1:9" ht="76.5" x14ac:dyDescent="0.2">
      <c r="A124" s="30" t="s">
        <v>211</v>
      </c>
      <c r="B124" s="31" t="s">
        <v>212</v>
      </c>
      <c r="C124" s="41" t="s">
        <v>18</v>
      </c>
      <c r="D124" s="41">
        <f t="shared" si="12"/>
        <v>0</v>
      </c>
      <c r="E124" s="42" t="s">
        <v>30</v>
      </c>
      <c r="F124" s="42">
        <f>10.8+1.7+46.5+6.9+45.7</f>
        <v>111.60000000000001</v>
      </c>
      <c r="G124" s="42"/>
      <c r="H124" s="43"/>
      <c r="I124" s="34">
        <f t="shared" si="14"/>
        <v>0</v>
      </c>
    </row>
    <row r="125" spans="1:9" ht="76.5" x14ac:dyDescent="0.2">
      <c r="A125" s="30" t="s">
        <v>213</v>
      </c>
      <c r="B125" s="31" t="s">
        <v>214</v>
      </c>
      <c r="C125" s="41" t="s">
        <v>18</v>
      </c>
      <c r="D125" s="41">
        <f t="shared" si="12"/>
        <v>0</v>
      </c>
      <c r="E125" s="42" t="s">
        <v>30</v>
      </c>
      <c r="F125" s="42">
        <f>41.6+1.7+40.5</f>
        <v>83.800000000000011</v>
      </c>
      <c r="G125" s="42"/>
      <c r="H125" s="43"/>
      <c r="I125" s="34">
        <f t="shared" si="14"/>
        <v>0</v>
      </c>
    </row>
    <row r="126" spans="1:9" ht="76.5" x14ac:dyDescent="0.2">
      <c r="A126" s="30" t="s">
        <v>215</v>
      </c>
      <c r="B126" s="31" t="s">
        <v>216</v>
      </c>
      <c r="C126" s="41" t="s">
        <v>18</v>
      </c>
      <c r="D126" s="41">
        <f t="shared" si="12"/>
        <v>0</v>
      </c>
      <c r="E126" s="42" t="s">
        <v>30</v>
      </c>
      <c r="F126" s="55" t="e">
        <f>(SUM([2]Feuil1!$F$11:$F$17)+SUM([2]Feuil1!$I$13:$I$16))*0.12</f>
        <v>#REF!</v>
      </c>
      <c r="G126" s="42"/>
      <c r="H126" s="43"/>
      <c r="I126" s="34" t="e">
        <f t="shared" si="14"/>
        <v>#REF!</v>
      </c>
    </row>
    <row r="127" spans="1:9" ht="38.25" x14ac:dyDescent="0.2">
      <c r="A127" s="30" t="s">
        <v>217</v>
      </c>
      <c r="B127" s="31" t="s">
        <v>218</v>
      </c>
      <c r="C127" s="41" t="s">
        <v>18</v>
      </c>
      <c r="D127" s="41">
        <f t="shared" si="12"/>
        <v>0</v>
      </c>
      <c r="E127" s="42" t="s">
        <v>30</v>
      </c>
      <c r="F127" s="42">
        <f>F123</f>
        <v>41</v>
      </c>
      <c r="G127" s="42"/>
      <c r="H127" s="43"/>
      <c r="I127" s="34">
        <f t="shared" si="14"/>
        <v>0</v>
      </c>
    </row>
    <row r="128" spans="1:9" ht="38.25" x14ac:dyDescent="0.2">
      <c r="A128" s="30" t="s">
        <v>219</v>
      </c>
      <c r="B128" s="31" t="s">
        <v>220</v>
      </c>
      <c r="C128" s="41" t="s">
        <v>18</v>
      </c>
      <c r="D128" s="41">
        <f t="shared" si="12"/>
        <v>0</v>
      </c>
      <c r="E128" s="42" t="s">
        <v>30</v>
      </c>
      <c r="F128" s="42">
        <f>F124</f>
        <v>111.60000000000001</v>
      </c>
      <c r="G128" s="42"/>
      <c r="H128" s="43"/>
      <c r="I128" s="34">
        <f t="shared" si="14"/>
        <v>0</v>
      </c>
    </row>
    <row r="129" spans="1:9" ht="38.25" x14ac:dyDescent="0.2">
      <c r="A129" s="30" t="s">
        <v>221</v>
      </c>
      <c r="B129" s="31" t="s">
        <v>222</v>
      </c>
      <c r="C129" s="41" t="s">
        <v>18</v>
      </c>
      <c r="D129" s="41">
        <f t="shared" si="12"/>
        <v>0</v>
      </c>
      <c r="E129" s="42" t="s">
        <v>30</v>
      </c>
      <c r="F129" s="42">
        <f>F125</f>
        <v>83.800000000000011</v>
      </c>
      <c r="G129" s="42"/>
      <c r="H129" s="43"/>
      <c r="I129" s="34">
        <f t="shared" si="14"/>
        <v>0</v>
      </c>
    </row>
    <row r="130" spans="1:9" ht="76.5" x14ac:dyDescent="0.2">
      <c r="A130" s="30" t="s">
        <v>223</v>
      </c>
      <c r="B130" s="31" t="s">
        <v>224</v>
      </c>
      <c r="C130" s="41" t="s">
        <v>18</v>
      </c>
      <c r="D130" s="41">
        <f t="shared" si="12"/>
        <v>0</v>
      </c>
      <c r="E130" s="42" t="s">
        <v>49</v>
      </c>
      <c r="F130" s="42">
        <v>6</v>
      </c>
      <c r="G130" s="42"/>
      <c r="H130" s="43"/>
      <c r="I130" s="34">
        <f t="shared" si="14"/>
        <v>0</v>
      </c>
    </row>
    <row r="131" spans="1:9" ht="76.5" x14ac:dyDescent="0.2">
      <c r="A131" s="30" t="s">
        <v>225</v>
      </c>
      <c r="B131" s="31" t="s">
        <v>226</v>
      </c>
      <c r="C131" s="41" t="s">
        <v>18</v>
      </c>
      <c r="D131" s="41">
        <f t="shared" si="12"/>
        <v>0</v>
      </c>
      <c r="E131" s="42" t="s">
        <v>49</v>
      </c>
      <c r="F131" s="42">
        <v>6</v>
      </c>
      <c r="G131" s="42"/>
      <c r="H131" s="43"/>
      <c r="I131" s="34">
        <f t="shared" si="14"/>
        <v>0</v>
      </c>
    </row>
    <row r="132" spans="1:9" ht="76.5" x14ac:dyDescent="0.2">
      <c r="A132" s="30" t="s">
        <v>227</v>
      </c>
      <c r="B132" s="31" t="s">
        <v>228</v>
      </c>
      <c r="C132" s="41" t="s">
        <v>18</v>
      </c>
      <c r="D132" s="41">
        <f t="shared" si="12"/>
        <v>0</v>
      </c>
      <c r="E132" s="42" t="s">
        <v>49</v>
      </c>
      <c r="F132" s="42">
        <v>6</v>
      </c>
      <c r="G132" s="42"/>
      <c r="H132" s="43"/>
      <c r="I132" s="34">
        <f t="shared" si="14"/>
        <v>0</v>
      </c>
    </row>
    <row r="133" spans="1:9" ht="38.25" x14ac:dyDescent="0.2">
      <c r="A133" s="30" t="s">
        <v>229</v>
      </c>
      <c r="B133" s="31" t="s">
        <v>59</v>
      </c>
      <c r="C133" s="41" t="s">
        <v>18</v>
      </c>
      <c r="D133" s="41">
        <f t="shared" si="12"/>
        <v>0</v>
      </c>
      <c r="E133" s="42" t="s">
        <v>14</v>
      </c>
      <c r="F133" s="42">
        <v>1</v>
      </c>
      <c r="G133" s="42"/>
      <c r="H133" s="43"/>
      <c r="I133" s="34">
        <f t="shared" si="14"/>
        <v>0</v>
      </c>
    </row>
    <row r="134" spans="1:9" ht="76.5" x14ac:dyDescent="0.2">
      <c r="A134" s="30" t="s">
        <v>230</v>
      </c>
      <c r="B134" s="31" t="s">
        <v>231</v>
      </c>
      <c r="C134" s="41" t="s">
        <v>18</v>
      </c>
      <c r="D134" s="41">
        <f t="shared" si="12"/>
        <v>0</v>
      </c>
      <c r="E134" s="42" t="s">
        <v>49</v>
      </c>
      <c r="F134" s="42">
        <v>23</v>
      </c>
      <c r="G134" s="42"/>
      <c r="H134" s="43"/>
      <c r="I134" s="34">
        <f t="shared" si="14"/>
        <v>0</v>
      </c>
    </row>
    <row r="135" spans="1:9" ht="51" x14ac:dyDescent="0.2">
      <c r="A135" s="30" t="s">
        <v>232</v>
      </c>
      <c r="B135" s="31" t="s">
        <v>233</v>
      </c>
      <c r="C135" s="41" t="s">
        <v>18</v>
      </c>
      <c r="D135" s="41">
        <f t="shared" si="12"/>
        <v>0</v>
      </c>
      <c r="E135" s="42" t="s">
        <v>5</v>
      </c>
      <c r="F135" s="42">
        <v>1</v>
      </c>
      <c r="G135" s="42"/>
      <c r="H135" s="43"/>
      <c r="I135" s="34">
        <f t="shared" si="14"/>
        <v>0</v>
      </c>
    </row>
    <row r="136" spans="1:9" ht="51" x14ac:dyDescent="0.2">
      <c r="A136" s="45" t="s">
        <v>234</v>
      </c>
      <c r="B136" s="46" t="s">
        <v>235</v>
      </c>
      <c r="C136" s="47" t="s">
        <v>64</v>
      </c>
      <c r="D136" s="47">
        <f t="shared" si="12"/>
        <v>1</v>
      </c>
      <c r="E136" s="48" t="s">
        <v>5</v>
      </c>
      <c r="F136" s="48">
        <v>1</v>
      </c>
      <c r="G136" s="48"/>
      <c r="H136" s="49"/>
      <c r="I136" s="50">
        <f>F136*H136</f>
        <v>0</v>
      </c>
    </row>
    <row r="137" spans="1:9" ht="51" x14ac:dyDescent="0.2">
      <c r="A137" s="30" t="s">
        <v>236</v>
      </c>
      <c r="B137" s="31" t="s">
        <v>237</v>
      </c>
      <c r="C137" s="41" t="s">
        <v>18</v>
      </c>
      <c r="D137" s="41">
        <f t="shared" si="12"/>
        <v>0</v>
      </c>
      <c r="E137" s="42" t="s">
        <v>5</v>
      </c>
      <c r="F137" s="42">
        <v>5</v>
      </c>
      <c r="G137" s="42"/>
      <c r="H137" s="43"/>
      <c r="I137" s="34">
        <f>F137*H137</f>
        <v>0</v>
      </c>
    </row>
    <row r="138" spans="1:9" ht="25.5" x14ac:dyDescent="0.2">
      <c r="A138" s="45" t="s">
        <v>238</v>
      </c>
      <c r="B138" s="46" t="s">
        <v>239</v>
      </c>
      <c r="C138" s="47" t="s">
        <v>64</v>
      </c>
      <c r="D138" s="47">
        <f t="shared" si="12"/>
        <v>1</v>
      </c>
      <c r="E138" s="48" t="s">
        <v>5</v>
      </c>
      <c r="F138" s="48">
        <v>5</v>
      </c>
      <c r="G138" s="48"/>
      <c r="H138" s="49"/>
      <c r="I138" s="50">
        <f>F138*H138</f>
        <v>0</v>
      </c>
    </row>
    <row r="139" spans="1:9" x14ac:dyDescent="0.2">
      <c r="A139" s="30"/>
      <c r="B139" s="31"/>
      <c r="C139" s="54"/>
      <c r="D139" s="54"/>
      <c r="E139" s="42"/>
      <c r="F139" s="42"/>
      <c r="G139" s="42"/>
      <c r="H139" s="43"/>
      <c r="I139" s="52"/>
    </row>
    <row r="140" spans="1:9" x14ac:dyDescent="0.2">
      <c r="A140" s="30"/>
      <c r="B140" s="31"/>
      <c r="C140" s="54"/>
      <c r="D140" s="54"/>
      <c r="E140" s="42"/>
      <c r="F140" s="42"/>
      <c r="G140" s="42"/>
      <c r="H140" s="43"/>
      <c r="I140" s="52"/>
    </row>
    <row r="141" spans="1:9" x14ac:dyDescent="0.2">
      <c r="A141" s="35">
        <v>9</v>
      </c>
      <c r="B141" s="36" t="s">
        <v>240</v>
      </c>
      <c r="C141" s="37"/>
      <c r="D141" s="37"/>
      <c r="E141" s="38"/>
      <c r="F141" s="38"/>
      <c r="G141" s="38"/>
      <c r="H141" s="39"/>
      <c r="I141" s="40"/>
    </row>
    <row r="142" spans="1:9" ht="76.5" x14ac:dyDescent="0.2">
      <c r="A142" s="30" t="s">
        <v>241</v>
      </c>
      <c r="B142" s="31" t="s">
        <v>242</v>
      </c>
      <c r="C142" s="41" t="s">
        <v>18</v>
      </c>
      <c r="D142" s="41">
        <f>IF(C142="Base",0,1)</f>
        <v>0</v>
      </c>
      <c r="E142" s="42" t="s">
        <v>30</v>
      </c>
      <c r="F142" s="53">
        <f>(4.75*2+3.6*2)*3.5-1.3*2</f>
        <v>55.849999999999994</v>
      </c>
      <c r="G142" s="42"/>
      <c r="H142" s="43"/>
      <c r="I142" s="34">
        <f>F142*H142</f>
        <v>0</v>
      </c>
    </row>
    <row r="143" spans="1:9" ht="38.25" x14ac:dyDescent="0.2">
      <c r="A143" s="30" t="s">
        <v>243</v>
      </c>
      <c r="B143" s="31" t="s">
        <v>244</v>
      </c>
      <c r="C143" s="41" t="s">
        <v>18</v>
      </c>
      <c r="D143" s="41">
        <f>IF(C143="Base",0,1)</f>
        <v>0</v>
      </c>
      <c r="E143" s="42" t="s">
        <v>30</v>
      </c>
      <c r="F143" s="53">
        <f>F142</f>
        <v>55.849999999999994</v>
      </c>
      <c r="G143" s="42"/>
      <c r="H143" s="43"/>
      <c r="I143" s="34">
        <f>F143*H143</f>
        <v>0</v>
      </c>
    </row>
    <row r="144" spans="1:9" ht="51" x14ac:dyDescent="0.2">
      <c r="A144" s="30" t="s">
        <v>245</v>
      </c>
      <c r="B144" s="31" t="s">
        <v>246</v>
      </c>
      <c r="C144" s="41" t="s">
        <v>18</v>
      </c>
      <c r="D144" s="41">
        <f>IF(C144="Base",0,1)</f>
        <v>0</v>
      </c>
      <c r="E144" s="42" t="s">
        <v>5</v>
      </c>
      <c r="F144" s="42">
        <v>1</v>
      </c>
      <c r="G144" s="42"/>
      <c r="H144" s="43"/>
      <c r="I144" s="34">
        <f>F144*H144</f>
        <v>0</v>
      </c>
    </row>
    <row r="145" spans="1:9" ht="51" x14ac:dyDescent="0.2">
      <c r="A145" s="45" t="s">
        <v>247</v>
      </c>
      <c r="B145" s="46" t="s">
        <v>248</v>
      </c>
      <c r="C145" s="47" t="s">
        <v>64</v>
      </c>
      <c r="D145" s="47">
        <f>IF(C145="Base",0,1)</f>
        <v>1</v>
      </c>
      <c r="E145" s="48" t="s">
        <v>5</v>
      </c>
      <c r="F145" s="48">
        <v>1</v>
      </c>
      <c r="G145" s="48"/>
      <c r="H145" s="49"/>
      <c r="I145" s="50">
        <f>F145*H145</f>
        <v>0</v>
      </c>
    </row>
    <row r="146" spans="1:9" ht="51" x14ac:dyDescent="0.2">
      <c r="A146" s="30" t="s">
        <v>249</v>
      </c>
      <c r="B146" s="31" t="s">
        <v>250</v>
      </c>
      <c r="C146" s="41" t="s">
        <v>18</v>
      </c>
      <c r="D146" s="41">
        <f>IF(C146="Base",0,1)</f>
        <v>0</v>
      </c>
      <c r="E146" s="42" t="s">
        <v>49</v>
      </c>
      <c r="F146" s="42">
        <v>1</v>
      </c>
      <c r="G146" s="42"/>
      <c r="H146" s="43"/>
      <c r="I146" s="34">
        <f>F146*H146</f>
        <v>0</v>
      </c>
    </row>
    <row r="147" spans="1:9" x14ac:dyDescent="0.2">
      <c r="A147" s="30"/>
      <c r="B147" s="31"/>
      <c r="C147" s="54"/>
      <c r="D147" s="54"/>
      <c r="E147" s="42"/>
      <c r="F147" s="42"/>
      <c r="G147" s="42"/>
      <c r="H147" s="43"/>
      <c r="I147" s="52"/>
    </row>
    <row r="148" spans="1:9" x14ac:dyDescent="0.2">
      <c r="A148" s="35">
        <v>10</v>
      </c>
      <c r="B148" s="36" t="s">
        <v>251</v>
      </c>
      <c r="C148" s="37"/>
      <c r="D148" s="37"/>
      <c r="E148" s="38"/>
      <c r="F148" s="38"/>
      <c r="G148" s="38"/>
      <c r="H148" s="39"/>
      <c r="I148" s="40"/>
    </row>
    <row r="149" spans="1:9" ht="76.5" x14ac:dyDescent="0.2">
      <c r="A149" s="45" t="s">
        <v>252</v>
      </c>
      <c r="B149" s="46" t="s">
        <v>253</v>
      </c>
      <c r="C149" s="47" t="s">
        <v>64</v>
      </c>
      <c r="D149" s="47">
        <f>IF(C149="Base",0,1)</f>
        <v>1</v>
      </c>
      <c r="E149" s="48" t="s">
        <v>30</v>
      </c>
      <c r="F149" s="58">
        <f>(5.6*2+3.5*2)*3.5-(1.3*2+0.93*2.04)</f>
        <v>59.202799999999996</v>
      </c>
      <c r="G149" s="48"/>
      <c r="H149" s="49"/>
      <c r="I149" s="50">
        <f>F149*H149</f>
        <v>0</v>
      </c>
    </row>
    <row r="150" spans="1:9" ht="38.25" x14ac:dyDescent="0.2">
      <c r="A150" s="45" t="s">
        <v>254</v>
      </c>
      <c r="B150" s="46" t="s">
        <v>255</v>
      </c>
      <c r="C150" s="47" t="s">
        <v>64</v>
      </c>
      <c r="D150" s="47">
        <f>IF(C150="Base",0,1)</f>
        <v>1</v>
      </c>
      <c r="E150" s="48" t="s">
        <v>30</v>
      </c>
      <c r="F150" s="58">
        <f>F149</f>
        <v>59.202799999999996</v>
      </c>
      <c r="G150" s="48"/>
      <c r="H150" s="49"/>
      <c r="I150" s="50">
        <f>F150*H150</f>
        <v>0</v>
      </c>
    </row>
    <row r="151" spans="1:9" ht="51" x14ac:dyDescent="0.2">
      <c r="A151" s="45" t="s">
        <v>256</v>
      </c>
      <c r="B151" s="46" t="s">
        <v>246</v>
      </c>
      <c r="C151" s="47" t="s">
        <v>64</v>
      </c>
      <c r="D151" s="47">
        <f>IF(C151="Base",0,1)</f>
        <v>1</v>
      </c>
      <c r="E151" s="48" t="s">
        <v>5</v>
      </c>
      <c r="F151" s="48">
        <v>1</v>
      </c>
      <c r="G151" s="48"/>
      <c r="H151" s="49"/>
      <c r="I151" s="50">
        <f>F151*H151</f>
        <v>0</v>
      </c>
    </row>
    <row r="152" spans="1:9" ht="51" x14ac:dyDescent="0.2">
      <c r="A152" s="45" t="s">
        <v>257</v>
      </c>
      <c r="B152" s="46" t="s">
        <v>248</v>
      </c>
      <c r="C152" s="47" t="s">
        <v>64</v>
      </c>
      <c r="D152" s="47">
        <f>IF(C152="Base",0,1)</f>
        <v>1</v>
      </c>
      <c r="E152" s="48" t="s">
        <v>5</v>
      </c>
      <c r="F152" s="48">
        <v>1</v>
      </c>
      <c r="G152" s="48"/>
      <c r="H152" s="49"/>
      <c r="I152" s="50">
        <f>F152*H152</f>
        <v>0</v>
      </c>
    </row>
    <row r="153" spans="1:9" ht="51" x14ac:dyDescent="0.2">
      <c r="A153" s="45" t="s">
        <v>258</v>
      </c>
      <c r="B153" s="46" t="s">
        <v>250</v>
      </c>
      <c r="C153" s="47" t="s">
        <v>64</v>
      </c>
      <c r="D153" s="47">
        <f>IF(C153="Base",0,1)</f>
        <v>1</v>
      </c>
      <c r="E153" s="48" t="s">
        <v>49</v>
      </c>
      <c r="F153" s="48">
        <v>1</v>
      </c>
      <c r="G153" s="48"/>
      <c r="H153" s="49"/>
      <c r="I153" s="50">
        <f>F153*H153</f>
        <v>0</v>
      </c>
    </row>
    <row r="154" spans="1:9" x14ac:dyDescent="0.2">
      <c r="A154" s="30"/>
      <c r="B154" s="31"/>
      <c r="C154" s="54"/>
      <c r="D154" s="54"/>
      <c r="E154" s="42"/>
      <c r="F154" s="42"/>
      <c r="G154" s="42"/>
      <c r="H154" s="43"/>
      <c r="I154" s="52"/>
    </row>
    <row r="155" spans="1:9" x14ac:dyDescent="0.2">
      <c r="A155" s="30"/>
      <c r="B155" s="31"/>
      <c r="C155" s="51"/>
      <c r="D155" s="51"/>
      <c r="E155" s="42"/>
      <c r="F155" s="42"/>
      <c r="G155" s="42"/>
      <c r="H155" s="43"/>
      <c r="I155" s="52"/>
    </row>
    <row r="156" spans="1:9" x14ac:dyDescent="0.2">
      <c r="A156" s="35">
        <v>11</v>
      </c>
      <c r="B156" s="36" t="s">
        <v>259</v>
      </c>
      <c r="C156" s="37"/>
      <c r="D156" s="37"/>
      <c r="E156" s="38"/>
      <c r="F156" s="38"/>
      <c r="G156" s="38"/>
      <c r="H156" s="39"/>
      <c r="I156" s="40"/>
    </row>
    <row r="157" spans="1:9" ht="38.25" x14ac:dyDescent="0.2">
      <c r="A157" s="30"/>
      <c r="B157" s="60" t="s">
        <v>260</v>
      </c>
      <c r="C157" s="41" t="s">
        <v>18</v>
      </c>
      <c r="D157" s="41">
        <f>IF(C157="Base",0,1)</f>
        <v>0</v>
      </c>
      <c r="E157" s="42" t="s">
        <v>14</v>
      </c>
      <c r="F157" s="42">
        <v>1</v>
      </c>
      <c r="G157" s="42"/>
      <c r="H157" s="43"/>
      <c r="I157" s="34">
        <f>F157*H157</f>
        <v>0</v>
      </c>
    </row>
    <row r="158" spans="1:9" x14ac:dyDescent="0.2">
      <c r="A158" s="35"/>
      <c r="B158" s="36"/>
      <c r="C158" s="37"/>
      <c r="D158" s="37"/>
      <c r="E158" s="38"/>
      <c r="F158" s="38"/>
      <c r="G158" s="38"/>
      <c r="H158" s="39"/>
      <c r="I158" s="40"/>
    </row>
    <row r="159" spans="1:9" ht="13.5" thickBot="1" x14ac:dyDescent="0.25">
      <c r="A159" s="30"/>
      <c r="B159" s="31"/>
      <c r="C159" s="31"/>
      <c r="D159" s="31"/>
      <c r="E159" s="32"/>
      <c r="F159" s="32"/>
      <c r="G159" s="32"/>
      <c r="H159" s="33"/>
      <c r="I159" s="52"/>
    </row>
    <row r="160" spans="1:9" ht="19.5" thickBot="1" x14ac:dyDescent="0.25">
      <c r="A160" s="61"/>
      <c r="B160" s="62" t="s">
        <v>261</v>
      </c>
      <c r="C160" s="63"/>
      <c r="D160" s="63"/>
      <c r="E160" s="64"/>
      <c r="F160" s="64"/>
      <c r="G160" s="64"/>
      <c r="H160" s="65" t="s">
        <v>262</v>
      </c>
      <c r="I160" s="66" t="e">
        <f>SUMIF(D7:D158,"=0",I7:I158)</f>
        <v>#REF!</v>
      </c>
    </row>
    <row r="161" spans="1:9" ht="19.5" thickBot="1" x14ac:dyDescent="0.25">
      <c r="A161" s="67"/>
      <c r="B161" s="68"/>
      <c r="C161" s="69"/>
      <c r="D161" s="69"/>
      <c r="E161" s="70"/>
      <c r="F161" s="70"/>
      <c r="G161" s="70"/>
      <c r="H161" s="71"/>
      <c r="I161" s="72"/>
    </row>
    <row r="162" spans="1:9" ht="19.5" thickBot="1" x14ac:dyDescent="0.25">
      <c r="A162" s="73"/>
      <c r="B162" s="74"/>
      <c r="C162" s="74"/>
      <c r="D162" s="74"/>
      <c r="E162" s="75"/>
      <c r="F162" s="75"/>
      <c r="G162" s="75"/>
      <c r="H162" s="65" t="s">
        <v>263</v>
      </c>
      <c r="I162" s="76" t="e">
        <f>I160*0.2</f>
        <v>#REF!</v>
      </c>
    </row>
    <row r="163" spans="1:9" ht="15" thickBot="1" x14ac:dyDescent="0.25">
      <c r="A163" s="73"/>
      <c r="B163" s="74"/>
      <c r="C163" s="74"/>
      <c r="D163" s="74"/>
      <c r="E163" s="74"/>
      <c r="F163" s="77"/>
      <c r="G163" s="77"/>
      <c r="H163" s="78"/>
      <c r="I163" s="79"/>
    </row>
    <row r="164" spans="1:9" ht="19.5" thickBot="1" x14ac:dyDescent="0.25">
      <c r="A164" s="80"/>
      <c r="B164" s="81"/>
      <c r="C164" s="81"/>
      <c r="D164" s="81"/>
      <c r="E164" s="82" t="s">
        <v>264</v>
      </c>
      <c r="F164" s="83"/>
      <c r="G164" s="83"/>
      <c r="H164" s="84" t="s">
        <v>265</v>
      </c>
      <c r="I164" s="85" t="e">
        <f>I160+I162</f>
        <v>#REF!</v>
      </c>
    </row>
    <row r="165" spans="1:9" ht="15" thickBot="1" x14ac:dyDescent="0.25">
      <c r="A165" s="86"/>
      <c r="B165" s="87"/>
      <c r="C165" s="88"/>
      <c r="D165" s="88"/>
      <c r="E165" s="89"/>
      <c r="F165" s="89"/>
      <c r="G165" s="89"/>
      <c r="H165" s="90"/>
      <c r="I165" s="91"/>
    </row>
    <row r="166" spans="1:9" ht="19.5" thickBot="1" x14ac:dyDescent="0.25">
      <c r="A166" s="92"/>
      <c r="B166" s="93" t="s">
        <v>266</v>
      </c>
      <c r="C166" s="94"/>
      <c r="D166" s="94"/>
      <c r="E166" s="95"/>
      <c r="F166" s="95"/>
      <c r="G166" s="95"/>
      <c r="H166" s="96" t="s">
        <v>262</v>
      </c>
      <c r="I166" s="97">
        <f>SUMIF(D7:D158,"=1",I7:I158)</f>
        <v>0</v>
      </c>
    </row>
    <row r="167" spans="1:9" ht="19.5" customHeight="1" thickBot="1" x14ac:dyDescent="0.25">
      <c r="A167" s="98"/>
      <c r="B167" s="99"/>
      <c r="C167" s="100"/>
      <c r="D167" s="100"/>
      <c r="E167" s="101"/>
      <c r="F167" s="101"/>
      <c r="G167" s="101"/>
      <c r="H167" s="102"/>
      <c r="I167" s="103"/>
    </row>
    <row r="168" spans="1:9" ht="19.5" thickBot="1" x14ac:dyDescent="0.25">
      <c r="A168" s="104"/>
      <c r="B168" s="105"/>
      <c r="C168" s="105"/>
      <c r="D168" s="105"/>
      <c r="E168" s="106"/>
      <c r="F168" s="106"/>
      <c r="G168" s="106"/>
      <c r="H168" s="96" t="s">
        <v>263</v>
      </c>
      <c r="I168" s="107">
        <f>I166*0.2</f>
        <v>0</v>
      </c>
    </row>
    <row r="169" spans="1:9" ht="15" customHeight="1" thickBot="1" x14ac:dyDescent="0.25">
      <c r="A169" s="104"/>
      <c r="B169" s="105"/>
      <c r="C169" s="105"/>
      <c r="D169" s="105"/>
      <c r="E169" s="105"/>
      <c r="F169" s="108"/>
      <c r="G169" s="108"/>
      <c r="H169" s="109"/>
      <c r="I169" s="110"/>
    </row>
    <row r="170" spans="1:9" ht="19.5" thickBot="1" x14ac:dyDescent="0.25">
      <c r="A170" s="111"/>
      <c r="B170" s="112"/>
      <c r="C170" s="112"/>
      <c r="D170" s="112"/>
      <c r="E170" s="113" t="s">
        <v>264</v>
      </c>
      <c r="F170" s="114"/>
      <c r="G170" s="114"/>
      <c r="H170" s="115" t="s">
        <v>265</v>
      </c>
      <c r="I170" s="116">
        <f>I166+I168</f>
        <v>0</v>
      </c>
    </row>
    <row r="171" spans="1:9" ht="15" thickBot="1" x14ac:dyDescent="0.25">
      <c r="A171" s="86"/>
      <c r="B171" s="87"/>
      <c r="C171" s="88"/>
      <c r="D171" s="88"/>
      <c r="E171" s="89"/>
      <c r="F171" s="89"/>
      <c r="G171" s="89"/>
      <c r="H171" s="90"/>
      <c r="I171" s="91"/>
    </row>
    <row r="172" spans="1:9" ht="23.25" thickBot="1" x14ac:dyDescent="0.25">
      <c r="A172" s="117"/>
      <c r="B172" s="118" t="s">
        <v>9</v>
      </c>
      <c r="C172" s="119"/>
      <c r="D172" s="119"/>
      <c r="E172" s="120"/>
      <c r="F172" s="120"/>
      <c r="G172" s="120"/>
      <c r="H172" s="121" t="s">
        <v>262</v>
      </c>
      <c r="I172" s="122" t="e">
        <f>I160+I166</f>
        <v>#REF!</v>
      </c>
    </row>
    <row r="173" spans="1:9" ht="23.25" thickBot="1" x14ac:dyDescent="0.25">
      <c r="A173" s="123"/>
      <c r="B173" s="124"/>
      <c r="C173" s="125"/>
      <c r="D173" s="125"/>
      <c r="E173" s="126"/>
      <c r="F173" s="126"/>
      <c r="G173" s="126"/>
      <c r="H173" s="127"/>
      <c r="I173" s="128"/>
    </row>
    <row r="174" spans="1:9" ht="19.5" thickBot="1" x14ac:dyDescent="0.25">
      <c r="A174" s="129"/>
      <c r="B174" s="130"/>
      <c r="C174" s="130"/>
      <c r="D174" s="130"/>
      <c r="E174" s="131"/>
      <c r="F174" s="126"/>
      <c r="G174" s="131"/>
      <c r="H174" s="121" t="s">
        <v>263</v>
      </c>
      <c r="I174" s="132" t="e">
        <f>I172*0.2</f>
        <v>#REF!</v>
      </c>
    </row>
    <row r="175" spans="1:9" ht="15" thickBot="1" x14ac:dyDescent="0.25">
      <c r="A175" s="129"/>
      <c r="B175" s="130"/>
      <c r="C175" s="130"/>
      <c r="D175" s="130"/>
      <c r="E175" s="130"/>
      <c r="F175" s="133"/>
      <c r="G175" s="133"/>
      <c r="H175" s="134"/>
      <c r="I175" s="135"/>
    </row>
    <row r="176" spans="1:9" ht="19.5" thickBot="1" x14ac:dyDescent="0.25">
      <c r="A176" s="136"/>
      <c r="B176" s="137"/>
      <c r="C176" s="137"/>
      <c r="D176" s="137"/>
      <c r="E176" s="138" t="s">
        <v>264</v>
      </c>
      <c r="F176" s="139"/>
      <c r="G176" s="139"/>
      <c r="H176" s="140" t="s">
        <v>265</v>
      </c>
      <c r="I176" s="141" t="e">
        <f>I172+I174</f>
        <v>#REF!</v>
      </c>
    </row>
    <row r="177" spans="1:9" ht="19.5" thickBot="1" x14ac:dyDescent="0.25">
      <c r="A177" s="142" t="s">
        <v>267</v>
      </c>
      <c r="B177" s="143" t="s">
        <v>268</v>
      </c>
      <c r="C177" s="144"/>
      <c r="D177" s="144"/>
      <c r="E177" s="144"/>
      <c r="F177" s="144"/>
      <c r="G177" s="144"/>
      <c r="H177" s="144"/>
      <c r="I177" s="145"/>
    </row>
    <row r="178" spans="1:9" x14ac:dyDescent="0.2">
      <c r="A178" s="86"/>
      <c r="B178" s="146"/>
      <c r="C178" s="146"/>
      <c r="D178" s="146"/>
      <c r="E178" s="147"/>
      <c r="F178" s="148"/>
      <c r="G178" s="148"/>
      <c r="H178" s="147"/>
      <c r="I178" s="149"/>
    </row>
    <row r="179" spans="1:9" x14ac:dyDescent="0.2">
      <c r="A179" s="86"/>
      <c r="B179" s="146" t="s">
        <v>269</v>
      </c>
      <c r="C179" s="146"/>
      <c r="D179" s="146"/>
      <c r="E179" s="148">
        <v>3</v>
      </c>
      <c r="F179" s="150" t="s">
        <v>270</v>
      </c>
      <c r="G179" s="150"/>
      <c r="H179" s="148"/>
      <c r="I179" s="151"/>
    </row>
    <row r="180" spans="1:9" x14ac:dyDescent="0.2">
      <c r="A180" s="86"/>
      <c r="B180" s="152"/>
      <c r="C180" s="152"/>
      <c r="D180" s="152"/>
      <c r="E180" s="148"/>
      <c r="F180" s="150"/>
      <c r="G180" s="150"/>
      <c r="H180" s="148"/>
      <c r="I180" s="151"/>
    </row>
    <row r="181" spans="1:9" ht="14.25" x14ac:dyDescent="0.2">
      <c r="A181" s="86"/>
      <c r="B181" s="146"/>
      <c r="C181" s="146"/>
      <c r="D181" s="146"/>
      <c r="E181" s="148"/>
      <c r="F181" s="148"/>
      <c r="G181" s="148"/>
      <c r="H181" s="153"/>
      <c r="I181" s="149"/>
    </row>
    <row r="182" spans="1:9" x14ac:dyDescent="0.2">
      <c r="A182" s="86"/>
      <c r="B182" s="7" t="s">
        <v>271</v>
      </c>
      <c r="E182" s="148">
        <v>10</v>
      </c>
      <c r="F182" s="150" t="s">
        <v>270</v>
      </c>
      <c r="G182" s="150"/>
      <c r="H182" s="148"/>
      <c r="I182" s="151"/>
    </row>
    <row r="183" spans="1:9" x14ac:dyDescent="0.2">
      <c r="A183" s="86"/>
      <c r="B183" s="152"/>
      <c r="C183" s="152"/>
      <c r="D183" s="152"/>
      <c r="E183" s="148"/>
      <c r="F183" s="150"/>
      <c r="G183" s="150"/>
      <c r="H183" s="148"/>
      <c r="I183" s="151"/>
    </row>
    <row r="184" spans="1:9" ht="14.25" x14ac:dyDescent="0.2">
      <c r="A184" s="86"/>
      <c r="B184" s="146"/>
      <c r="C184" s="146"/>
      <c r="D184" s="146"/>
      <c r="E184" s="148"/>
      <c r="F184" s="150"/>
      <c r="G184" s="150"/>
      <c r="H184" s="153"/>
      <c r="I184" s="149"/>
    </row>
    <row r="185" spans="1:9" ht="13.5" thickBot="1" x14ac:dyDescent="0.25">
      <c r="A185" s="154"/>
      <c r="B185" s="155"/>
      <c r="C185" s="155"/>
      <c r="D185" s="155"/>
      <c r="E185" s="156"/>
      <c r="F185" s="156"/>
      <c r="G185" s="156"/>
      <c r="H185" s="157"/>
      <c r="I185" s="158"/>
    </row>
    <row r="186" spans="1:9" ht="19.5" thickBot="1" x14ac:dyDescent="0.25">
      <c r="A186" s="142" t="s">
        <v>272</v>
      </c>
      <c r="B186" s="159" t="s">
        <v>273</v>
      </c>
      <c r="C186" s="159"/>
      <c r="D186" s="159"/>
      <c r="E186" s="160"/>
      <c r="F186" s="160"/>
      <c r="G186" s="160"/>
      <c r="H186" s="161"/>
      <c r="I186" s="162"/>
    </row>
    <row r="187" spans="1:9" x14ac:dyDescent="0.2">
      <c r="A187" s="86"/>
      <c r="B187" s="163"/>
      <c r="C187" s="163"/>
      <c r="D187" s="163"/>
      <c r="E187" s="148"/>
      <c r="F187" s="148"/>
      <c r="G187" s="148"/>
      <c r="H187" s="163"/>
      <c r="I187" s="164"/>
    </row>
    <row r="188" spans="1:9" x14ac:dyDescent="0.2">
      <c r="A188" s="86"/>
      <c r="B188" s="165" t="s">
        <v>274</v>
      </c>
      <c r="C188" s="166"/>
      <c r="D188" s="166"/>
      <c r="E188" s="166"/>
      <c r="F188" s="166"/>
      <c r="G188" s="166"/>
      <c r="H188" s="166"/>
      <c r="I188" s="167"/>
    </row>
    <row r="189" spans="1:9" x14ac:dyDescent="0.2">
      <c r="A189" s="86"/>
      <c r="B189" s="168"/>
      <c r="C189" s="168"/>
      <c r="D189" s="168"/>
      <c r="E189" s="169"/>
      <c r="F189" s="169"/>
      <c r="G189" s="169"/>
      <c r="H189" s="170"/>
      <c r="I189" s="171"/>
    </row>
    <row r="190" spans="1:9" ht="51" x14ac:dyDescent="0.2">
      <c r="A190" s="86"/>
      <c r="B190" s="172" t="s">
        <v>275</v>
      </c>
      <c r="C190" s="172"/>
      <c r="D190" s="172"/>
      <c r="E190" s="148"/>
      <c r="F190" s="148"/>
      <c r="G190" s="148"/>
      <c r="H190" s="163"/>
      <c r="I190" s="164"/>
    </row>
    <row r="191" spans="1:9" ht="38.25" x14ac:dyDescent="0.2">
      <c r="A191" s="86"/>
      <c r="B191" s="173" t="s">
        <v>276</v>
      </c>
      <c r="C191" s="173"/>
      <c r="D191" s="173"/>
      <c r="E191" s="148"/>
      <c r="F191" s="148"/>
      <c r="G191" s="148"/>
      <c r="H191" s="163"/>
      <c r="I191" s="174"/>
    </row>
    <row r="192" spans="1:9" x14ac:dyDescent="0.2">
      <c r="A192" s="86"/>
      <c r="B192" s="175"/>
      <c r="C192" s="176"/>
      <c r="D192" s="176"/>
      <c r="E192" s="169"/>
      <c r="F192" s="169"/>
      <c r="G192" s="169"/>
      <c r="H192" s="168"/>
      <c r="I192" s="171"/>
    </row>
    <row r="193" spans="1:9" x14ac:dyDescent="0.2">
      <c r="A193" s="86"/>
      <c r="B193" s="177"/>
      <c r="C193" s="177"/>
      <c r="D193" s="177"/>
      <c r="E193" s="178" t="s">
        <v>277</v>
      </c>
      <c r="F193" s="179" t="s">
        <v>278</v>
      </c>
      <c r="G193" s="179"/>
      <c r="H193" s="180" t="s">
        <v>279</v>
      </c>
      <c r="I193" s="164"/>
    </row>
    <row r="194" spans="1:9" x14ac:dyDescent="0.2">
      <c r="A194" s="86"/>
      <c r="B194" s="177"/>
      <c r="C194" s="177"/>
      <c r="D194" s="177"/>
      <c r="E194" s="148"/>
      <c r="F194" s="148"/>
      <c r="G194" s="148"/>
      <c r="H194" s="146"/>
      <c r="I194" s="164"/>
    </row>
    <row r="195" spans="1:9" x14ac:dyDescent="0.2">
      <c r="A195" s="86"/>
      <c r="B195" s="177"/>
      <c r="C195" s="177"/>
      <c r="D195" s="177"/>
      <c r="E195" s="148"/>
      <c r="F195" s="148"/>
      <c r="G195" s="148"/>
      <c r="H195" s="146"/>
      <c r="I195" s="164"/>
    </row>
    <row r="196" spans="1:9" x14ac:dyDescent="0.2">
      <c r="A196" s="86"/>
      <c r="B196" s="177"/>
      <c r="C196" s="177"/>
      <c r="D196" s="177"/>
      <c r="E196" s="148"/>
      <c r="F196" s="148"/>
      <c r="G196" s="148"/>
      <c r="H196" s="146"/>
      <c r="I196" s="164"/>
    </row>
    <row r="197" spans="1:9" x14ac:dyDescent="0.2">
      <c r="A197" s="86"/>
      <c r="B197" s="177"/>
      <c r="C197" s="177"/>
      <c r="D197" s="177"/>
      <c r="E197" s="148"/>
      <c r="F197" s="148"/>
      <c r="G197" s="148"/>
      <c r="H197" s="146"/>
      <c r="I197" s="164"/>
    </row>
    <row r="198" spans="1:9" ht="13.5" thickBot="1" x14ac:dyDescent="0.25">
      <c r="A198" s="154"/>
      <c r="B198" s="181"/>
      <c r="C198" s="181"/>
      <c r="D198" s="181"/>
      <c r="E198" s="156"/>
      <c r="F198" s="156"/>
      <c r="G198" s="156"/>
      <c r="H198" s="155"/>
      <c r="I198" s="182"/>
    </row>
    <row r="199" spans="1:9" x14ac:dyDescent="0.2">
      <c r="B199" s="177"/>
      <c r="C199" s="177"/>
      <c r="D199" s="177"/>
      <c r="E199" s="148"/>
      <c r="F199" s="148"/>
      <c r="G199" s="148"/>
      <c r="H199" s="146"/>
      <c r="I199" s="146"/>
    </row>
    <row r="200" spans="1:9" x14ac:dyDescent="0.2">
      <c r="B200" s="183"/>
      <c r="C200" s="183"/>
      <c r="D200" s="183"/>
      <c r="E200" s="89"/>
      <c r="F200" s="89"/>
      <c r="G200" s="89"/>
      <c r="H200" s="184"/>
      <c r="I200" s="184"/>
    </row>
    <row r="201" spans="1:9" x14ac:dyDescent="0.2">
      <c r="B201" s="183"/>
      <c r="C201" s="183"/>
      <c r="D201" s="183"/>
      <c r="E201" s="89"/>
      <c r="F201" s="89"/>
      <c r="G201" s="89"/>
      <c r="H201" s="184"/>
      <c r="I201" s="184"/>
    </row>
    <row r="202" spans="1:9" x14ac:dyDescent="0.2">
      <c r="B202" s="183"/>
      <c r="C202" s="183"/>
      <c r="D202" s="183"/>
      <c r="E202" s="89"/>
      <c r="F202" s="89"/>
      <c r="G202" s="89"/>
      <c r="H202" s="184"/>
      <c r="I202" s="184"/>
    </row>
    <row r="203" spans="1:9" x14ac:dyDescent="0.2">
      <c r="B203" s="183"/>
      <c r="C203" s="183"/>
      <c r="D203" s="183"/>
      <c r="E203" s="89"/>
      <c r="F203" s="89"/>
      <c r="G203" s="89"/>
      <c r="H203" s="184"/>
      <c r="I203" s="184"/>
    </row>
    <row r="204" spans="1:9" x14ac:dyDescent="0.2">
      <c r="B204" s="183"/>
      <c r="C204" s="183"/>
      <c r="D204" s="183"/>
      <c r="E204" s="89"/>
      <c r="F204" s="89"/>
      <c r="G204" s="89"/>
      <c r="H204" s="184"/>
      <c r="I204" s="184"/>
    </row>
    <row r="205" spans="1:9" x14ac:dyDescent="0.2">
      <c r="B205" s="183"/>
      <c r="C205" s="183"/>
      <c r="D205" s="183"/>
      <c r="E205" s="89"/>
      <c r="F205" s="89"/>
      <c r="G205" s="89"/>
      <c r="H205" s="184"/>
      <c r="I205" s="184"/>
    </row>
    <row r="206" spans="1:9" x14ac:dyDescent="0.2">
      <c r="B206" s="183"/>
      <c r="C206" s="183"/>
      <c r="D206" s="183"/>
      <c r="E206" s="89"/>
      <c r="F206" s="89"/>
      <c r="G206" s="89"/>
      <c r="H206" s="184"/>
      <c r="I206" s="184"/>
    </row>
    <row r="207" spans="1:9" x14ac:dyDescent="0.2">
      <c r="B207" s="183"/>
      <c r="C207" s="183"/>
      <c r="D207" s="183"/>
      <c r="E207" s="89"/>
      <c r="F207" s="89"/>
      <c r="G207" s="89"/>
      <c r="H207" s="184"/>
      <c r="I207" s="184"/>
    </row>
    <row r="208" spans="1:9" x14ac:dyDescent="0.2">
      <c r="B208" s="183"/>
      <c r="C208" s="183"/>
      <c r="D208" s="183"/>
      <c r="E208" s="89"/>
      <c r="F208" s="89"/>
      <c r="G208" s="89"/>
      <c r="H208" s="184"/>
      <c r="I208" s="184"/>
    </row>
    <row r="209" spans="2:9" x14ac:dyDescent="0.2">
      <c r="B209" s="183"/>
      <c r="C209" s="183"/>
      <c r="D209" s="183"/>
      <c r="E209" s="89"/>
      <c r="F209" s="89"/>
      <c r="G209" s="89"/>
      <c r="H209" s="184"/>
      <c r="I209" s="184"/>
    </row>
    <row r="210" spans="2:9" x14ac:dyDescent="0.2">
      <c r="B210" s="183"/>
      <c r="C210" s="183"/>
      <c r="D210" s="183"/>
      <c r="E210" s="89"/>
      <c r="F210" s="89"/>
      <c r="G210" s="89"/>
      <c r="H210" s="184"/>
      <c r="I210" s="184"/>
    </row>
    <row r="211" spans="2:9" x14ac:dyDescent="0.2">
      <c r="B211" s="183"/>
      <c r="C211" s="183"/>
      <c r="D211" s="183"/>
      <c r="E211" s="89"/>
      <c r="F211" s="89"/>
      <c r="G211" s="89"/>
      <c r="H211" s="184"/>
      <c r="I211" s="184"/>
    </row>
    <row r="212" spans="2:9" x14ac:dyDescent="0.2">
      <c r="B212" s="183"/>
      <c r="C212" s="183"/>
      <c r="D212" s="183"/>
      <c r="E212" s="89"/>
      <c r="F212" s="89"/>
      <c r="G212" s="89"/>
      <c r="H212" s="184"/>
      <c r="I212" s="184"/>
    </row>
    <row r="213" spans="2:9" x14ac:dyDescent="0.2">
      <c r="B213" s="183"/>
      <c r="C213" s="183"/>
      <c r="D213" s="183"/>
      <c r="E213" s="89"/>
      <c r="F213" s="89"/>
      <c r="G213" s="89"/>
      <c r="H213" s="184"/>
      <c r="I213" s="184"/>
    </row>
    <row r="214" spans="2:9" x14ac:dyDescent="0.2">
      <c r="B214" s="183"/>
      <c r="C214" s="183"/>
      <c r="D214" s="183"/>
      <c r="E214" s="89"/>
      <c r="F214" s="89"/>
      <c r="G214" s="89"/>
      <c r="H214" s="184"/>
      <c r="I214" s="184"/>
    </row>
    <row r="215" spans="2:9" x14ac:dyDescent="0.2">
      <c r="B215" s="183"/>
      <c r="C215" s="183"/>
      <c r="D215" s="183"/>
      <c r="E215" s="89"/>
      <c r="F215" s="89"/>
      <c r="G215" s="89"/>
      <c r="H215" s="184"/>
      <c r="I215" s="184"/>
    </row>
    <row r="216" spans="2:9" x14ac:dyDescent="0.2">
      <c r="B216" s="183"/>
      <c r="C216" s="183"/>
      <c r="D216" s="183"/>
      <c r="E216" s="89"/>
      <c r="F216" s="89"/>
      <c r="G216" s="89"/>
      <c r="H216" s="184"/>
      <c r="I216" s="184"/>
    </row>
    <row r="217" spans="2:9" x14ac:dyDescent="0.2">
      <c r="B217" s="183"/>
      <c r="C217" s="183"/>
      <c r="D217" s="183"/>
      <c r="E217" s="89"/>
      <c r="F217" s="89"/>
      <c r="G217" s="89"/>
      <c r="H217" s="184"/>
      <c r="I217" s="184"/>
    </row>
    <row r="218" spans="2:9" x14ac:dyDescent="0.2">
      <c r="B218" s="183"/>
      <c r="C218" s="183"/>
      <c r="D218" s="183"/>
      <c r="E218" s="89"/>
      <c r="F218" s="89"/>
      <c r="G218" s="89"/>
      <c r="H218" s="184"/>
      <c r="I218" s="184"/>
    </row>
    <row r="219" spans="2:9" x14ac:dyDescent="0.2">
      <c r="B219" s="183"/>
      <c r="C219" s="183"/>
      <c r="D219" s="183"/>
      <c r="E219" s="89"/>
      <c r="F219" s="89"/>
      <c r="G219" s="89"/>
      <c r="H219" s="184"/>
      <c r="I219" s="184"/>
    </row>
    <row r="220" spans="2:9" x14ac:dyDescent="0.2">
      <c r="B220" s="183"/>
      <c r="C220" s="183"/>
      <c r="D220" s="183"/>
      <c r="E220" s="89"/>
      <c r="F220" s="89"/>
      <c r="G220" s="89"/>
      <c r="H220" s="184"/>
      <c r="I220" s="184"/>
    </row>
    <row r="221" spans="2:9" x14ac:dyDescent="0.2">
      <c r="B221" s="183"/>
      <c r="C221" s="183"/>
      <c r="D221" s="183"/>
      <c r="E221" s="89"/>
      <c r="F221" s="89"/>
      <c r="G221" s="89"/>
      <c r="H221" s="184"/>
      <c r="I221" s="184"/>
    </row>
    <row r="222" spans="2:9" x14ac:dyDescent="0.2">
      <c r="B222" s="183"/>
      <c r="C222" s="183"/>
      <c r="D222" s="183"/>
      <c r="E222" s="89"/>
      <c r="F222" s="89"/>
      <c r="G222" s="89"/>
      <c r="H222" s="184"/>
      <c r="I222" s="184"/>
    </row>
    <row r="223" spans="2:9" x14ac:dyDescent="0.2">
      <c r="B223" s="183"/>
      <c r="C223" s="183"/>
      <c r="D223" s="183"/>
      <c r="E223" s="89"/>
      <c r="F223" s="89"/>
      <c r="G223" s="89"/>
      <c r="H223" s="184"/>
      <c r="I223" s="184"/>
    </row>
    <row r="224" spans="2:9" x14ac:dyDescent="0.2">
      <c r="B224" s="183"/>
      <c r="C224" s="183"/>
      <c r="D224" s="183"/>
      <c r="E224" s="89"/>
      <c r="F224" s="89"/>
      <c r="G224" s="89"/>
      <c r="H224" s="184"/>
      <c r="I224" s="184"/>
    </row>
    <row r="225" spans="2:9" x14ac:dyDescent="0.2">
      <c r="B225" s="183"/>
      <c r="C225" s="183"/>
      <c r="D225" s="183"/>
      <c r="E225" s="89"/>
      <c r="F225" s="89"/>
      <c r="G225" s="89"/>
      <c r="H225" s="184"/>
      <c r="I225" s="184"/>
    </row>
    <row r="226" spans="2:9" x14ac:dyDescent="0.2">
      <c r="B226" s="183"/>
      <c r="C226" s="183"/>
      <c r="D226" s="183"/>
      <c r="E226" s="89"/>
      <c r="F226" s="89"/>
      <c r="G226" s="89"/>
      <c r="H226" s="184"/>
      <c r="I226" s="184"/>
    </row>
    <row r="227" spans="2:9" x14ac:dyDescent="0.2">
      <c r="E227" s="89"/>
      <c r="F227" s="89"/>
      <c r="G227" s="89"/>
      <c r="H227" s="184"/>
      <c r="I227" s="184"/>
    </row>
    <row r="228" spans="2:9" x14ac:dyDescent="0.2">
      <c r="E228" s="89"/>
      <c r="F228" s="89"/>
      <c r="G228" s="89"/>
      <c r="H228" s="184"/>
      <c r="I228" s="184"/>
    </row>
    <row r="229" spans="2:9" x14ac:dyDescent="0.2">
      <c r="E229" s="89"/>
      <c r="F229" s="89"/>
      <c r="G229" s="89"/>
      <c r="H229" s="184"/>
      <c r="I229" s="184"/>
    </row>
    <row r="230" spans="2:9" x14ac:dyDescent="0.2">
      <c r="E230" s="89"/>
      <c r="F230" s="89"/>
      <c r="G230" s="89"/>
      <c r="H230" s="184"/>
      <c r="I230" s="184"/>
    </row>
    <row r="231" spans="2:9" x14ac:dyDescent="0.2">
      <c r="E231" s="89"/>
      <c r="F231" s="89"/>
      <c r="G231" s="89"/>
      <c r="H231" s="184"/>
      <c r="I231" s="184"/>
    </row>
    <row r="232" spans="2:9" x14ac:dyDescent="0.2">
      <c r="E232" s="89"/>
      <c r="F232" s="89"/>
      <c r="G232" s="89"/>
      <c r="H232" s="184"/>
      <c r="I232" s="184"/>
    </row>
    <row r="233" spans="2:9" x14ac:dyDescent="0.2">
      <c r="E233" s="89"/>
      <c r="F233" s="89"/>
      <c r="G233" s="89"/>
      <c r="H233" s="184"/>
      <c r="I233" s="184"/>
    </row>
    <row r="234" spans="2:9" x14ac:dyDescent="0.2">
      <c r="E234" s="89"/>
      <c r="F234" s="89"/>
      <c r="G234" s="89"/>
      <c r="H234" s="184"/>
      <c r="I234" s="184"/>
    </row>
    <row r="235" spans="2:9" x14ac:dyDescent="0.2">
      <c r="E235" s="89"/>
      <c r="F235" s="89"/>
      <c r="G235" s="89"/>
      <c r="H235" s="184"/>
      <c r="I235" s="184"/>
    </row>
    <row r="236" spans="2:9" x14ac:dyDescent="0.2">
      <c r="E236" s="89"/>
      <c r="F236" s="89"/>
      <c r="G236" s="89"/>
      <c r="H236" s="184"/>
      <c r="I236" s="184"/>
    </row>
    <row r="237" spans="2:9" x14ac:dyDescent="0.2">
      <c r="E237" s="89"/>
      <c r="F237" s="89"/>
      <c r="G237" s="89"/>
      <c r="H237" s="184"/>
      <c r="I237" s="184"/>
    </row>
    <row r="238" spans="2:9" x14ac:dyDescent="0.2">
      <c r="E238" s="89"/>
      <c r="F238" s="89"/>
      <c r="G238" s="89"/>
      <c r="H238" s="184"/>
      <c r="I238" s="184"/>
    </row>
    <row r="239" spans="2:9" x14ac:dyDescent="0.2">
      <c r="E239" s="89"/>
      <c r="F239" s="89"/>
      <c r="G239" s="89"/>
      <c r="H239" s="184"/>
      <c r="I239" s="184"/>
    </row>
    <row r="240" spans="2:9" x14ac:dyDescent="0.2">
      <c r="E240" s="89"/>
      <c r="F240" s="89"/>
      <c r="G240" s="89"/>
      <c r="H240" s="184"/>
      <c r="I240" s="184"/>
    </row>
    <row r="241" spans="5:9" x14ac:dyDescent="0.2">
      <c r="E241" s="89"/>
      <c r="F241" s="89"/>
      <c r="G241" s="89"/>
      <c r="H241" s="184"/>
      <c r="I241" s="184"/>
    </row>
    <row r="242" spans="5:9" x14ac:dyDescent="0.2">
      <c r="E242" s="89"/>
      <c r="F242" s="89"/>
      <c r="G242" s="89"/>
      <c r="H242" s="184"/>
      <c r="I242" s="184"/>
    </row>
    <row r="243" spans="5:9" x14ac:dyDescent="0.2">
      <c r="E243" s="89"/>
      <c r="F243" s="89"/>
      <c r="G243" s="89"/>
      <c r="H243" s="184"/>
      <c r="I243" s="184"/>
    </row>
    <row r="244" spans="5:9" x14ac:dyDescent="0.2">
      <c r="E244" s="89"/>
      <c r="F244" s="89"/>
      <c r="G244" s="89"/>
      <c r="H244" s="184"/>
      <c r="I244" s="184"/>
    </row>
    <row r="245" spans="5:9" x14ac:dyDescent="0.2">
      <c r="E245" s="89"/>
      <c r="F245" s="89"/>
      <c r="G245" s="89"/>
      <c r="H245" s="184"/>
      <c r="I245" s="184"/>
    </row>
    <row r="246" spans="5:9" x14ac:dyDescent="0.2">
      <c r="E246" s="89"/>
      <c r="F246" s="89"/>
      <c r="G246" s="89"/>
      <c r="H246" s="184"/>
      <c r="I246" s="184"/>
    </row>
    <row r="247" spans="5:9" x14ac:dyDescent="0.2">
      <c r="E247" s="89"/>
      <c r="F247" s="89"/>
      <c r="G247" s="89"/>
      <c r="H247" s="184"/>
      <c r="I247" s="184"/>
    </row>
    <row r="248" spans="5:9" x14ac:dyDescent="0.2">
      <c r="E248" s="89"/>
      <c r="F248" s="89"/>
      <c r="G248" s="89"/>
      <c r="H248" s="184"/>
      <c r="I248" s="184"/>
    </row>
    <row r="249" spans="5:9" x14ac:dyDescent="0.2">
      <c r="E249" s="89"/>
      <c r="F249" s="89"/>
      <c r="G249" s="89"/>
      <c r="H249" s="184"/>
      <c r="I249" s="184"/>
    </row>
    <row r="250" spans="5:9" x14ac:dyDescent="0.2">
      <c r="E250" s="89"/>
      <c r="F250" s="89"/>
      <c r="G250" s="89"/>
      <c r="H250" s="184"/>
      <c r="I250" s="184"/>
    </row>
    <row r="251" spans="5:9" x14ac:dyDescent="0.2">
      <c r="E251" s="89"/>
      <c r="F251" s="89"/>
      <c r="G251" s="89"/>
      <c r="H251" s="184"/>
      <c r="I251" s="184"/>
    </row>
    <row r="252" spans="5:9" x14ac:dyDescent="0.2">
      <c r="E252" s="89"/>
      <c r="F252" s="89"/>
      <c r="G252" s="89"/>
      <c r="H252" s="184"/>
      <c r="I252" s="184"/>
    </row>
    <row r="253" spans="5:9" x14ac:dyDescent="0.2">
      <c r="E253" s="89"/>
      <c r="F253" s="89"/>
      <c r="G253" s="89"/>
      <c r="H253" s="184"/>
      <c r="I253" s="184"/>
    </row>
    <row r="254" spans="5:9" x14ac:dyDescent="0.2">
      <c r="E254" s="89"/>
      <c r="F254" s="89"/>
      <c r="G254" s="89"/>
      <c r="H254" s="184"/>
      <c r="I254" s="184"/>
    </row>
    <row r="255" spans="5:9" x14ac:dyDescent="0.2">
      <c r="E255" s="89"/>
      <c r="F255" s="89"/>
      <c r="G255" s="89"/>
      <c r="H255" s="184"/>
      <c r="I255" s="184"/>
    </row>
    <row r="256" spans="5:9" x14ac:dyDescent="0.2">
      <c r="E256" s="89"/>
      <c r="F256" s="89"/>
      <c r="G256" s="89"/>
      <c r="H256" s="184"/>
      <c r="I256" s="184"/>
    </row>
    <row r="257" spans="5:9" x14ac:dyDescent="0.2">
      <c r="E257" s="89"/>
      <c r="F257" s="89"/>
      <c r="G257" s="89"/>
      <c r="H257" s="184"/>
      <c r="I257" s="184"/>
    </row>
    <row r="258" spans="5:9" x14ac:dyDescent="0.2">
      <c r="E258" s="89"/>
      <c r="F258" s="89"/>
      <c r="G258" s="89"/>
      <c r="H258" s="184"/>
      <c r="I258" s="184"/>
    </row>
    <row r="259" spans="5:9" x14ac:dyDescent="0.2">
      <c r="E259" s="89"/>
      <c r="F259" s="89"/>
      <c r="G259" s="89"/>
      <c r="H259" s="184"/>
      <c r="I259" s="184"/>
    </row>
    <row r="260" spans="5:9" x14ac:dyDescent="0.2">
      <c r="E260" s="89"/>
      <c r="F260" s="89"/>
      <c r="G260" s="89"/>
      <c r="H260" s="184"/>
      <c r="I260" s="184"/>
    </row>
    <row r="261" spans="5:9" x14ac:dyDescent="0.2">
      <c r="E261" s="89"/>
      <c r="F261" s="89"/>
      <c r="G261" s="89"/>
      <c r="H261" s="184"/>
      <c r="I261" s="184"/>
    </row>
    <row r="262" spans="5:9" x14ac:dyDescent="0.2">
      <c r="E262" s="89"/>
      <c r="F262" s="89"/>
      <c r="G262" s="89"/>
      <c r="H262" s="184"/>
      <c r="I262" s="184"/>
    </row>
    <row r="263" spans="5:9" x14ac:dyDescent="0.2">
      <c r="E263" s="89"/>
      <c r="F263" s="89"/>
      <c r="G263" s="89"/>
      <c r="H263" s="184"/>
      <c r="I263" s="184"/>
    </row>
    <row r="264" spans="5:9" x14ac:dyDescent="0.2">
      <c r="E264" s="89"/>
      <c r="F264" s="89"/>
      <c r="G264" s="89"/>
      <c r="H264" s="184"/>
      <c r="I264" s="184"/>
    </row>
    <row r="265" spans="5:9" x14ac:dyDescent="0.2">
      <c r="E265" s="89"/>
      <c r="F265" s="89"/>
      <c r="G265" s="89"/>
      <c r="H265" s="184"/>
      <c r="I265" s="184"/>
    </row>
    <row r="266" spans="5:9" x14ac:dyDescent="0.2">
      <c r="E266" s="89"/>
      <c r="F266" s="89"/>
      <c r="G266" s="89"/>
      <c r="H266" s="184"/>
      <c r="I266" s="184"/>
    </row>
    <row r="267" spans="5:9" x14ac:dyDescent="0.2">
      <c r="E267" s="89"/>
      <c r="F267" s="89"/>
      <c r="G267" s="89"/>
      <c r="H267" s="184"/>
      <c r="I267" s="184"/>
    </row>
    <row r="268" spans="5:9" x14ac:dyDescent="0.2">
      <c r="E268" s="89"/>
      <c r="F268" s="89"/>
      <c r="G268" s="89"/>
      <c r="H268" s="184"/>
      <c r="I268" s="184"/>
    </row>
    <row r="269" spans="5:9" x14ac:dyDescent="0.2">
      <c r="E269" s="89"/>
      <c r="F269" s="89"/>
      <c r="G269" s="89"/>
      <c r="H269" s="184"/>
      <c r="I269" s="184"/>
    </row>
    <row r="270" spans="5:9" x14ac:dyDescent="0.2">
      <c r="E270" s="89"/>
      <c r="F270" s="89"/>
      <c r="G270" s="89"/>
      <c r="H270" s="184"/>
      <c r="I270" s="184"/>
    </row>
    <row r="271" spans="5:9" x14ac:dyDescent="0.2">
      <c r="E271" s="89"/>
      <c r="F271" s="89"/>
      <c r="G271" s="89"/>
      <c r="H271" s="184"/>
      <c r="I271" s="184"/>
    </row>
    <row r="272" spans="5:9" x14ac:dyDescent="0.2">
      <c r="E272" s="89"/>
      <c r="F272" s="89"/>
      <c r="G272" s="89"/>
      <c r="H272" s="184"/>
      <c r="I272" s="184"/>
    </row>
    <row r="273" spans="5:9" x14ac:dyDescent="0.2">
      <c r="E273" s="89"/>
      <c r="F273" s="89"/>
      <c r="G273" s="89"/>
      <c r="H273" s="184"/>
      <c r="I273" s="184"/>
    </row>
    <row r="274" spans="5:9" x14ac:dyDescent="0.2">
      <c r="E274" s="89"/>
      <c r="F274" s="89"/>
      <c r="G274" s="89"/>
      <c r="H274" s="184"/>
      <c r="I274" s="184"/>
    </row>
    <row r="275" spans="5:9" x14ac:dyDescent="0.2">
      <c r="E275" s="89"/>
      <c r="F275" s="89"/>
      <c r="G275" s="89"/>
      <c r="H275" s="184"/>
      <c r="I275" s="184"/>
    </row>
    <row r="276" spans="5:9" x14ac:dyDescent="0.2">
      <c r="E276" s="89"/>
      <c r="F276" s="89"/>
      <c r="G276" s="89"/>
      <c r="H276" s="184"/>
      <c r="I276" s="184"/>
    </row>
    <row r="277" spans="5:9" x14ac:dyDescent="0.2">
      <c r="E277" s="89"/>
      <c r="F277" s="89"/>
      <c r="G277" s="89"/>
      <c r="H277" s="184"/>
      <c r="I277" s="184"/>
    </row>
    <row r="278" spans="5:9" x14ac:dyDescent="0.2">
      <c r="E278" s="89"/>
      <c r="F278" s="89"/>
      <c r="G278" s="89"/>
      <c r="H278" s="184"/>
      <c r="I278" s="184"/>
    </row>
    <row r="279" spans="5:9" x14ac:dyDescent="0.2">
      <c r="E279" s="89"/>
      <c r="F279" s="89"/>
      <c r="G279" s="89"/>
      <c r="H279" s="184"/>
      <c r="I279" s="184"/>
    </row>
    <row r="280" spans="5:9" x14ac:dyDescent="0.2">
      <c r="E280" s="89"/>
      <c r="F280" s="89"/>
      <c r="G280" s="89"/>
      <c r="H280" s="184"/>
      <c r="I280" s="184"/>
    </row>
    <row r="281" spans="5:9" x14ac:dyDescent="0.2">
      <c r="E281" s="89"/>
      <c r="F281" s="89"/>
      <c r="G281" s="89"/>
      <c r="H281" s="184"/>
      <c r="I281" s="184"/>
    </row>
    <row r="282" spans="5:9" x14ac:dyDescent="0.2">
      <c r="E282" s="89"/>
      <c r="F282" s="89"/>
      <c r="G282" s="89"/>
      <c r="H282" s="184"/>
      <c r="I282" s="184"/>
    </row>
    <row r="283" spans="5:9" x14ac:dyDescent="0.2">
      <c r="E283" s="89"/>
      <c r="F283" s="89"/>
      <c r="G283" s="89"/>
      <c r="H283" s="184"/>
      <c r="I283" s="184"/>
    </row>
    <row r="284" spans="5:9" x14ac:dyDescent="0.2">
      <c r="E284" s="89"/>
      <c r="F284" s="89"/>
      <c r="G284" s="89"/>
      <c r="H284" s="184"/>
      <c r="I284" s="184"/>
    </row>
    <row r="285" spans="5:9" x14ac:dyDescent="0.2">
      <c r="E285" s="89"/>
      <c r="F285" s="89"/>
      <c r="G285" s="89"/>
      <c r="H285" s="184"/>
      <c r="I285" s="184"/>
    </row>
    <row r="286" spans="5:9" x14ac:dyDescent="0.2">
      <c r="E286" s="89"/>
      <c r="F286" s="89"/>
      <c r="G286" s="89"/>
      <c r="H286" s="184"/>
      <c r="I286" s="184"/>
    </row>
    <row r="287" spans="5:9" x14ac:dyDescent="0.2">
      <c r="E287" s="89"/>
      <c r="F287" s="89"/>
      <c r="G287" s="89"/>
      <c r="H287" s="184"/>
      <c r="I287" s="184"/>
    </row>
    <row r="288" spans="5:9" x14ac:dyDescent="0.2">
      <c r="E288" s="89"/>
      <c r="F288" s="89"/>
      <c r="G288" s="89"/>
      <c r="H288" s="184"/>
      <c r="I288" s="184"/>
    </row>
    <row r="289" spans="5:9" x14ac:dyDescent="0.2">
      <c r="E289" s="89"/>
      <c r="F289" s="89"/>
      <c r="G289" s="89"/>
      <c r="H289" s="184"/>
      <c r="I289" s="184"/>
    </row>
    <row r="290" spans="5:9" x14ac:dyDescent="0.2">
      <c r="E290" s="89"/>
      <c r="F290" s="89"/>
      <c r="G290" s="89"/>
      <c r="H290" s="184"/>
      <c r="I290" s="184"/>
    </row>
    <row r="291" spans="5:9" x14ac:dyDescent="0.2">
      <c r="E291" s="89"/>
      <c r="F291" s="89"/>
      <c r="G291" s="89"/>
      <c r="H291" s="184"/>
      <c r="I291" s="184"/>
    </row>
    <row r="292" spans="5:9" x14ac:dyDescent="0.2">
      <c r="E292" s="89"/>
      <c r="F292" s="89"/>
      <c r="G292" s="89"/>
      <c r="H292" s="184"/>
      <c r="I292" s="184"/>
    </row>
    <row r="293" spans="5:9" x14ac:dyDescent="0.2">
      <c r="E293" s="89"/>
      <c r="F293" s="89"/>
      <c r="G293" s="89"/>
      <c r="H293" s="184"/>
      <c r="I293" s="184"/>
    </row>
    <row r="294" spans="5:9" x14ac:dyDescent="0.2">
      <c r="E294" s="89"/>
      <c r="F294" s="89"/>
      <c r="G294" s="89"/>
      <c r="H294" s="184"/>
      <c r="I294" s="184"/>
    </row>
    <row r="295" spans="5:9" x14ac:dyDescent="0.2">
      <c r="E295" s="89"/>
      <c r="F295" s="89"/>
      <c r="G295" s="89"/>
      <c r="H295" s="184"/>
      <c r="I295" s="184"/>
    </row>
    <row r="296" spans="5:9" x14ac:dyDescent="0.2">
      <c r="E296" s="89"/>
      <c r="F296" s="89"/>
      <c r="G296" s="89"/>
      <c r="H296" s="184"/>
      <c r="I296" s="184"/>
    </row>
    <row r="297" spans="5:9" x14ac:dyDescent="0.2">
      <c r="E297" s="89"/>
      <c r="F297" s="89"/>
      <c r="G297" s="89"/>
      <c r="H297" s="184"/>
      <c r="I297" s="184"/>
    </row>
    <row r="298" spans="5:9" x14ac:dyDescent="0.2">
      <c r="E298" s="89"/>
      <c r="F298" s="89"/>
      <c r="G298" s="89"/>
      <c r="H298" s="184"/>
      <c r="I298" s="184"/>
    </row>
    <row r="299" spans="5:9" x14ac:dyDescent="0.2">
      <c r="E299" s="89"/>
      <c r="F299" s="89"/>
      <c r="G299" s="89"/>
      <c r="H299" s="184"/>
      <c r="I299" s="184"/>
    </row>
    <row r="300" spans="5:9" x14ac:dyDescent="0.2">
      <c r="E300" s="89"/>
      <c r="F300" s="89"/>
      <c r="G300" s="89"/>
      <c r="H300" s="184"/>
      <c r="I300" s="184"/>
    </row>
    <row r="301" spans="5:9" x14ac:dyDescent="0.2">
      <c r="E301" s="89"/>
      <c r="F301" s="89"/>
      <c r="G301" s="89"/>
      <c r="H301" s="184"/>
      <c r="I301" s="184"/>
    </row>
    <row r="302" spans="5:9" x14ac:dyDescent="0.2">
      <c r="E302" s="89"/>
      <c r="F302" s="89"/>
      <c r="G302" s="89"/>
      <c r="H302" s="184"/>
      <c r="I302" s="184"/>
    </row>
    <row r="303" spans="5:9" x14ac:dyDescent="0.2">
      <c r="E303" s="89"/>
      <c r="F303" s="89"/>
      <c r="G303" s="89"/>
      <c r="H303" s="184"/>
      <c r="I303" s="184"/>
    </row>
    <row r="304" spans="5:9" x14ac:dyDescent="0.2">
      <c r="E304" s="89"/>
      <c r="F304" s="89"/>
      <c r="G304" s="89"/>
      <c r="H304" s="184"/>
      <c r="I304" s="184"/>
    </row>
    <row r="305" spans="5:9" x14ac:dyDescent="0.2">
      <c r="E305" s="89"/>
      <c r="F305" s="89"/>
      <c r="G305" s="89"/>
      <c r="H305" s="184"/>
      <c r="I305" s="184"/>
    </row>
    <row r="306" spans="5:9" x14ac:dyDescent="0.2">
      <c r="E306" s="89"/>
      <c r="F306" s="89"/>
      <c r="G306" s="89"/>
      <c r="H306" s="184"/>
      <c r="I306" s="184"/>
    </row>
    <row r="307" spans="5:9" x14ac:dyDescent="0.2">
      <c r="E307" s="89"/>
      <c r="F307" s="89"/>
      <c r="G307" s="89"/>
      <c r="H307" s="184"/>
      <c r="I307" s="184"/>
    </row>
    <row r="308" spans="5:9" x14ac:dyDescent="0.2">
      <c r="E308" s="89"/>
      <c r="F308" s="89"/>
      <c r="G308" s="89"/>
      <c r="H308" s="184"/>
      <c r="I308" s="184"/>
    </row>
    <row r="309" spans="5:9" x14ac:dyDescent="0.2">
      <c r="E309" s="89"/>
      <c r="F309" s="89"/>
      <c r="G309" s="89"/>
      <c r="H309" s="184"/>
      <c r="I309" s="184"/>
    </row>
    <row r="310" spans="5:9" x14ac:dyDescent="0.2">
      <c r="E310" s="89"/>
      <c r="F310" s="89"/>
      <c r="G310" s="89"/>
      <c r="H310" s="184"/>
      <c r="I310" s="184"/>
    </row>
    <row r="311" spans="5:9" x14ac:dyDescent="0.2">
      <c r="E311" s="89"/>
      <c r="F311" s="89"/>
      <c r="G311" s="89"/>
      <c r="H311" s="184"/>
      <c r="I311" s="184"/>
    </row>
    <row r="312" spans="5:9" x14ac:dyDescent="0.2">
      <c r="E312" s="89"/>
      <c r="F312" s="89"/>
      <c r="G312" s="89"/>
      <c r="H312" s="184"/>
      <c r="I312" s="184"/>
    </row>
    <row r="313" spans="5:9" x14ac:dyDescent="0.2">
      <c r="E313" s="89"/>
      <c r="F313" s="89"/>
      <c r="G313" s="89"/>
      <c r="H313" s="184"/>
      <c r="I313" s="184"/>
    </row>
    <row r="314" spans="5:9" x14ac:dyDescent="0.2">
      <c r="E314" s="89"/>
      <c r="F314" s="89"/>
      <c r="G314" s="89"/>
      <c r="H314" s="184"/>
      <c r="I314" s="184"/>
    </row>
    <row r="315" spans="5:9" x14ac:dyDescent="0.2">
      <c r="E315" s="89"/>
      <c r="F315" s="89"/>
      <c r="G315" s="89"/>
      <c r="H315" s="184"/>
      <c r="I315" s="184"/>
    </row>
    <row r="316" spans="5:9" x14ac:dyDescent="0.2">
      <c r="E316" s="89"/>
      <c r="F316" s="89"/>
      <c r="G316" s="89"/>
      <c r="H316" s="184"/>
      <c r="I316" s="184"/>
    </row>
    <row r="317" spans="5:9" x14ac:dyDescent="0.2">
      <c r="E317" s="89"/>
      <c r="F317" s="89"/>
      <c r="G317" s="89"/>
      <c r="H317" s="184"/>
      <c r="I317" s="184"/>
    </row>
    <row r="318" spans="5:9" x14ac:dyDescent="0.2">
      <c r="E318" s="89"/>
      <c r="F318" s="89"/>
      <c r="G318" s="89"/>
      <c r="H318" s="184"/>
      <c r="I318" s="184"/>
    </row>
    <row r="319" spans="5:9" x14ac:dyDescent="0.2">
      <c r="E319" s="89"/>
      <c r="F319" s="89"/>
      <c r="G319" s="89"/>
      <c r="H319" s="184"/>
      <c r="I319" s="184"/>
    </row>
    <row r="320" spans="5:9" x14ac:dyDescent="0.2">
      <c r="E320" s="89"/>
      <c r="F320" s="89"/>
      <c r="G320" s="89"/>
      <c r="H320" s="184"/>
      <c r="I320" s="184"/>
    </row>
    <row r="321" spans="5:9" x14ac:dyDescent="0.2">
      <c r="E321" s="89"/>
      <c r="F321" s="89"/>
      <c r="G321" s="89"/>
      <c r="H321" s="184"/>
      <c r="I321" s="184"/>
    </row>
    <row r="322" spans="5:9" x14ac:dyDescent="0.2">
      <c r="E322" s="89"/>
      <c r="F322" s="89"/>
      <c r="G322" s="89"/>
      <c r="H322" s="184"/>
      <c r="I322" s="184"/>
    </row>
    <row r="323" spans="5:9" x14ac:dyDescent="0.2">
      <c r="E323" s="89"/>
      <c r="F323" s="89"/>
      <c r="G323" s="89"/>
      <c r="H323" s="184"/>
      <c r="I323" s="184"/>
    </row>
    <row r="324" spans="5:9" x14ac:dyDescent="0.2">
      <c r="E324" s="89"/>
      <c r="F324" s="89"/>
      <c r="G324" s="89"/>
      <c r="H324" s="184"/>
      <c r="I324" s="184"/>
    </row>
    <row r="325" spans="5:9" x14ac:dyDescent="0.2">
      <c r="E325" s="89"/>
      <c r="F325" s="89"/>
      <c r="G325" s="89"/>
      <c r="H325" s="184"/>
      <c r="I325" s="184"/>
    </row>
    <row r="326" spans="5:9" x14ac:dyDescent="0.2">
      <c r="E326" s="89"/>
      <c r="F326" s="89"/>
      <c r="G326" s="89"/>
      <c r="H326" s="184"/>
      <c r="I326" s="184"/>
    </row>
    <row r="327" spans="5:9" x14ac:dyDescent="0.2">
      <c r="E327" s="89"/>
      <c r="F327" s="89"/>
      <c r="G327" s="89"/>
      <c r="H327" s="184"/>
      <c r="I327" s="184"/>
    </row>
    <row r="328" spans="5:9" x14ac:dyDescent="0.2">
      <c r="E328" s="89"/>
      <c r="F328" s="89"/>
      <c r="G328" s="89"/>
      <c r="H328" s="184"/>
      <c r="I328" s="184"/>
    </row>
    <row r="329" spans="5:9" x14ac:dyDescent="0.2">
      <c r="E329" s="89"/>
      <c r="F329" s="89"/>
      <c r="G329" s="89"/>
      <c r="H329" s="184"/>
      <c r="I329" s="184"/>
    </row>
    <row r="330" spans="5:9" x14ac:dyDescent="0.2">
      <c r="E330" s="89"/>
      <c r="F330" s="89"/>
      <c r="G330" s="89"/>
      <c r="H330" s="184"/>
      <c r="I330" s="184"/>
    </row>
    <row r="331" spans="5:9" x14ac:dyDescent="0.2">
      <c r="E331" s="89"/>
      <c r="F331" s="89"/>
      <c r="G331" s="89"/>
      <c r="H331" s="184"/>
      <c r="I331" s="184"/>
    </row>
    <row r="332" spans="5:9" x14ac:dyDescent="0.2">
      <c r="E332" s="89"/>
      <c r="F332" s="89"/>
      <c r="G332" s="89"/>
      <c r="H332" s="184"/>
      <c r="I332" s="184"/>
    </row>
    <row r="333" spans="5:9" x14ac:dyDescent="0.2">
      <c r="E333" s="89"/>
      <c r="F333" s="89"/>
      <c r="G333" s="89"/>
      <c r="H333" s="184"/>
      <c r="I333" s="184"/>
    </row>
    <row r="334" spans="5:9" x14ac:dyDescent="0.2">
      <c r="E334" s="89"/>
      <c r="F334" s="89"/>
      <c r="G334" s="89"/>
      <c r="H334" s="184"/>
      <c r="I334" s="184"/>
    </row>
    <row r="335" spans="5:9" x14ac:dyDescent="0.2">
      <c r="E335" s="89"/>
      <c r="F335" s="89"/>
      <c r="G335" s="89"/>
      <c r="H335" s="184"/>
      <c r="I335" s="184"/>
    </row>
    <row r="336" spans="5:9" x14ac:dyDescent="0.2">
      <c r="E336" s="89"/>
      <c r="F336" s="89"/>
      <c r="G336" s="89"/>
      <c r="H336" s="184"/>
      <c r="I336" s="184"/>
    </row>
    <row r="337" spans="5:9" x14ac:dyDescent="0.2">
      <c r="E337" s="89"/>
      <c r="F337" s="89"/>
      <c r="G337" s="89"/>
      <c r="H337" s="184"/>
      <c r="I337" s="184"/>
    </row>
    <row r="338" spans="5:9" x14ac:dyDescent="0.2">
      <c r="E338" s="89"/>
      <c r="F338" s="89"/>
      <c r="G338" s="89"/>
      <c r="H338" s="184"/>
      <c r="I338" s="184"/>
    </row>
    <row r="339" spans="5:9" x14ac:dyDescent="0.2">
      <c r="E339" s="89"/>
      <c r="F339" s="89"/>
      <c r="G339" s="89"/>
      <c r="H339" s="184"/>
      <c r="I339" s="184"/>
    </row>
    <row r="340" spans="5:9" x14ac:dyDescent="0.2">
      <c r="E340" s="89"/>
      <c r="F340" s="89"/>
      <c r="G340" s="89"/>
      <c r="H340" s="184"/>
      <c r="I340" s="184"/>
    </row>
    <row r="341" spans="5:9" x14ac:dyDescent="0.2">
      <c r="E341" s="89"/>
      <c r="F341" s="89"/>
      <c r="G341" s="89"/>
      <c r="H341" s="184"/>
      <c r="I341" s="184"/>
    </row>
    <row r="342" spans="5:9" x14ac:dyDescent="0.2">
      <c r="E342" s="89"/>
      <c r="F342" s="89"/>
      <c r="G342" s="89"/>
      <c r="H342" s="184"/>
      <c r="I342" s="184"/>
    </row>
    <row r="343" spans="5:9" x14ac:dyDescent="0.2">
      <c r="E343" s="89"/>
      <c r="F343" s="89"/>
      <c r="G343" s="89"/>
      <c r="H343" s="184"/>
      <c r="I343" s="184"/>
    </row>
    <row r="344" spans="5:9" x14ac:dyDescent="0.2">
      <c r="E344" s="89"/>
      <c r="F344" s="89"/>
      <c r="G344" s="89"/>
      <c r="H344" s="184"/>
      <c r="I344" s="184"/>
    </row>
    <row r="345" spans="5:9" x14ac:dyDescent="0.2">
      <c r="E345" s="89"/>
      <c r="F345" s="89"/>
      <c r="G345" s="89"/>
      <c r="H345" s="184"/>
      <c r="I345" s="184"/>
    </row>
    <row r="346" spans="5:9" x14ac:dyDescent="0.2">
      <c r="E346" s="89"/>
      <c r="F346" s="89"/>
      <c r="G346" s="89"/>
      <c r="H346" s="184"/>
      <c r="I346" s="184"/>
    </row>
    <row r="347" spans="5:9" x14ac:dyDescent="0.2">
      <c r="E347" s="89"/>
      <c r="F347" s="89"/>
      <c r="G347" s="89"/>
      <c r="H347" s="184"/>
      <c r="I347" s="184"/>
    </row>
    <row r="348" spans="5:9" x14ac:dyDescent="0.2">
      <c r="E348" s="89"/>
      <c r="F348" s="89"/>
      <c r="G348" s="89"/>
      <c r="H348" s="184"/>
      <c r="I348" s="184"/>
    </row>
    <row r="349" spans="5:9" x14ac:dyDescent="0.2">
      <c r="E349" s="89"/>
      <c r="F349" s="89"/>
      <c r="G349" s="89"/>
      <c r="H349" s="184"/>
      <c r="I349" s="184"/>
    </row>
    <row r="350" spans="5:9" x14ac:dyDescent="0.2">
      <c r="E350" s="89"/>
      <c r="F350" s="89"/>
      <c r="G350" s="89"/>
      <c r="H350" s="184"/>
      <c r="I350" s="184"/>
    </row>
    <row r="351" spans="5:9" x14ac:dyDescent="0.2">
      <c r="E351" s="89"/>
      <c r="F351" s="89"/>
      <c r="G351" s="89"/>
      <c r="H351" s="184"/>
      <c r="I351" s="184"/>
    </row>
    <row r="352" spans="5:9" x14ac:dyDescent="0.2">
      <c r="E352" s="89"/>
      <c r="F352" s="89"/>
      <c r="G352" s="89"/>
      <c r="H352" s="184"/>
      <c r="I352" s="184"/>
    </row>
    <row r="353" spans="5:9" x14ac:dyDescent="0.2">
      <c r="E353" s="89"/>
      <c r="F353" s="89"/>
      <c r="G353" s="89"/>
      <c r="H353" s="184"/>
      <c r="I353" s="184"/>
    </row>
    <row r="354" spans="5:9" x14ac:dyDescent="0.2">
      <c r="E354" s="89"/>
      <c r="F354" s="89"/>
      <c r="G354" s="89"/>
      <c r="H354" s="184"/>
      <c r="I354" s="184"/>
    </row>
    <row r="355" spans="5:9" x14ac:dyDescent="0.2">
      <c r="E355" s="89"/>
      <c r="F355" s="89"/>
      <c r="G355" s="89"/>
      <c r="H355" s="184"/>
      <c r="I355" s="184"/>
    </row>
    <row r="356" spans="5:9" x14ac:dyDescent="0.2">
      <c r="E356" s="89"/>
      <c r="F356" s="89"/>
      <c r="G356" s="89"/>
      <c r="H356" s="184"/>
      <c r="I356" s="184"/>
    </row>
    <row r="357" spans="5:9" x14ac:dyDescent="0.2">
      <c r="E357" s="89"/>
      <c r="F357" s="89"/>
      <c r="G357" s="89"/>
      <c r="H357" s="184"/>
      <c r="I357" s="184"/>
    </row>
    <row r="358" spans="5:9" x14ac:dyDescent="0.2">
      <c r="E358" s="89"/>
      <c r="F358" s="89"/>
      <c r="G358" s="89"/>
      <c r="H358" s="184"/>
      <c r="I358" s="184"/>
    </row>
    <row r="359" spans="5:9" x14ac:dyDescent="0.2">
      <c r="E359" s="89"/>
      <c r="F359" s="89"/>
      <c r="G359" s="89"/>
      <c r="H359" s="184"/>
      <c r="I359" s="184"/>
    </row>
    <row r="360" spans="5:9" x14ac:dyDescent="0.2">
      <c r="E360" s="89"/>
      <c r="F360" s="89"/>
      <c r="G360" s="89"/>
      <c r="H360" s="184"/>
      <c r="I360" s="184"/>
    </row>
    <row r="361" spans="5:9" x14ac:dyDescent="0.2">
      <c r="E361" s="89"/>
      <c r="F361" s="89"/>
      <c r="G361" s="89"/>
      <c r="H361" s="184"/>
      <c r="I361" s="184"/>
    </row>
    <row r="362" spans="5:9" x14ac:dyDescent="0.2">
      <c r="E362" s="89"/>
      <c r="F362" s="89"/>
      <c r="G362" s="89"/>
      <c r="H362" s="184"/>
      <c r="I362" s="184"/>
    </row>
    <row r="363" spans="5:9" x14ac:dyDescent="0.2">
      <c r="E363" s="89"/>
      <c r="F363" s="89"/>
      <c r="G363" s="89"/>
      <c r="H363" s="184"/>
      <c r="I363" s="184"/>
    </row>
    <row r="364" spans="5:9" x14ac:dyDescent="0.2">
      <c r="E364" s="89"/>
      <c r="F364" s="89"/>
      <c r="G364" s="89"/>
      <c r="H364" s="184"/>
      <c r="I364" s="184"/>
    </row>
    <row r="365" spans="5:9" x14ac:dyDescent="0.2">
      <c r="E365" s="89"/>
      <c r="F365" s="89"/>
      <c r="G365" s="89"/>
      <c r="H365" s="184"/>
      <c r="I365" s="184"/>
    </row>
    <row r="366" spans="5:9" x14ac:dyDescent="0.2">
      <c r="E366" s="89"/>
      <c r="F366" s="89"/>
      <c r="G366" s="89"/>
      <c r="H366" s="184"/>
      <c r="I366" s="184"/>
    </row>
    <row r="367" spans="5:9" x14ac:dyDescent="0.2">
      <c r="E367" s="89"/>
      <c r="F367" s="89"/>
      <c r="G367" s="89"/>
      <c r="H367" s="184"/>
      <c r="I367" s="184"/>
    </row>
    <row r="368" spans="5:9" x14ac:dyDescent="0.2">
      <c r="E368" s="89"/>
      <c r="F368" s="89"/>
      <c r="G368" s="89"/>
      <c r="H368" s="184"/>
      <c r="I368" s="184"/>
    </row>
    <row r="369" spans="1:11" x14ac:dyDescent="0.2">
      <c r="E369" s="89"/>
      <c r="F369" s="89"/>
      <c r="G369" s="89"/>
      <c r="H369" s="184"/>
      <c r="I369" s="184"/>
    </row>
    <row r="370" spans="1:11" x14ac:dyDescent="0.2">
      <c r="E370" s="89"/>
      <c r="F370" s="89"/>
      <c r="G370" s="89"/>
      <c r="H370" s="184"/>
      <c r="I370" s="184"/>
    </row>
    <row r="371" spans="1:11" x14ac:dyDescent="0.2">
      <c r="E371" s="89"/>
      <c r="F371" s="89"/>
      <c r="G371" s="89"/>
      <c r="H371" s="184"/>
      <c r="I371" s="184"/>
    </row>
    <row r="372" spans="1:11" x14ac:dyDescent="0.2">
      <c r="E372" s="89"/>
      <c r="F372" s="89"/>
      <c r="G372" s="89"/>
      <c r="H372" s="184"/>
      <c r="I372" s="184"/>
    </row>
    <row r="373" spans="1:11" x14ac:dyDescent="0.2">
      <c r="E373" s="89"/>
      <c r="F373" s="89"/>
      <c r="G373" s="89"/>
      <c r="H373" s="184"/>
      <c r="I373" s="184"/>
    </row>
    <row r="374" spans="1:11" x14ac:dyDescent="0.2">
      <c r="E374" s="89"/>
      <c r="F374" s="89"/>
      <c r="G374" s="89"/>
      <c r="H374" s="184"/>
      <c r="I374" s="184"/>
    </row>
    <row r="375" spans="1:11" x14ac:dyDescent="0.2">
      <c r="E375" s="89"/>
      <c r="F375" s="89"/>
      <c r="G375" s="89"/>
      <c r="H375" s="184"/>
      <c r="I375" s="184"/>
    </row>
    <row r="376" spans="1:11" x14ac:dyDescent="0.2">
      <c r="E376" s="89"/>
      <c r="F376" s="89"/>
      <c r="G376" s="89"/>
      <c r="H376" s="184"/>
      <c r="I376" s="184"/>
    </row>
    <row r="377" spans="1:11" x14ac:dyDescent="0.2">
      <c r="E377" s="89"/>
      <c r="F377" s="89"/>
      <c r="G377" s="89"/>
      <c r="H377" s="184"/>
      <c r="I377" s="184"/>
    </row>
    <row r="378" spans="1:11" x14ac:dyDescent="0.2">
      <c r="E378" s="89"/>
      <c r="F378" s="89"/>
      <c r="G378" s="89"/>
      <c r="H378" s="184"/>
      <c r="I378" s="184"/>
    </row>
    <row r="379" spans="1:11" x14ac:dyDescent="0.2">
      <c r="E379" s="89"/>
      <c r="F379" s="89"/>
      <c r="G379" s="89"/>
      <c r="H379" s="184"/>
      <c r="I379" s="184"/>
    </row>
    <row r="380" spans="1:11" x14ac:dyDescent="0.2">
      <c r="E380" s="89"/>
      <c r="F380" s="89"/>
      <c r="G380" s="89"/>
      <c r="H380" s="184"/>
      <c r="I380" s="184"/>
    </row>
    <row r="381" spans="1:11" x14ac:dyDescent="0.2">
      <c r="E381" s="89"/>
    </row>
    <row r="382" spans="1:11" x14ac:dyDescent="0.2">
      <c r="E382" s="89"/>
    </row>
    <row r="383" spans="1:11" s="185" customFormat="1" x14ac:dyDescent="0.2">
      <c r="A383" s="148"/>
      <c r="B383" s="7"/>
      <c r="C383" s="7"/>
      <c r="D383" s="7"/>
      <c r="E383" s="89"/>
      <c r="H383" s="44"/>
      <c r="I383" s="44"/>
      <c r="J383" s="7"/>
      <c r="K383" s="7"/>
    </row>
    <row r="384" spans="1:11" s="185" customFormat="1" x14ac:dyDescent="0.2">
      <c r="A384" s="148"/>
      <c r="B384" s="7"/>
      <c r="C384" s="7"/>
      <c r="D384" s="7"/>
      <c r="E384" s="89"/>
      <c r="H384" s="44"/>
      <c r="I384" s="44"/>
      <c r="J384" s="7"/>
      <c r="K384" s="7"/>
    </row>
    <row r="385" spans="1:11" s="185" customFormat="1" x14ac:dyDescent="0.2">
      <c r="A385" s="148"/>
      <c r="B385" s="7"/>
      <c r="C385" s="7"/>
      <c r="D385" s="7"/>
      <c r="E385" s="89"/>
      <c r="H385" s="44"/>
      <c r="I385" s="44"/>
      <c r="J385" s="7"/>
      <c r="K385" s="7"/>
    </row>
    <row r="386" spans="1:11" s="185" customFormat="1" x14ac:dyDescent="0.2">
      <c r="A386" s="148"/>
      <c r="B386" s="7"/>
      <c r="C386" s="7"/>
      <c r="D386" s="7"/>
      <c r="E386" s="89"/>
      <c r="H386" s="44"/>
      <c r="I386" s="44"/>
      <c r="J386" s="7"/>
      <c r="K386" s="7"/>
    </row>
    <row r="387" spans="1:11" s="185" customFormat="1" x14ac:dyDescent="0.2">
      <c r="A387" s="148"/>
      <c r="B387" s="7"/>
      <c r="C387" s="7"/>
      <c r="D387" s="7"/>
      <c r="E387" s="89"/>
      <c r="H387" s="44"/>
      <c r="I387" s="44"/>
      <c r="J387" s="7"/>
      <c r="K387" s="7"/>
    </row>
    <row r="388" spans="1:11" s="185" customFormat="1" x14ac:dyDescent="0.2">
      <c r="A388" s="148"/>
      <c r="B388" s="7"/>
      <c r="C388" s="7"/>
      <c r="D388" s="7"/>
      <c r="E388" s="89"/>
      <c r="H388" s="44"/>
      <c r="I388" s="44"/>
      <c r="J388" s="7"/>
      <c r="K388" s="7"/>
    </row>
    <row r="389" spans="1:11" s="185" customFormat="1" x14ac:dyDescent="0.2">
      <c r="A389" s="148"/>
      <c r="B389" s="7"/>
      <c r="C389" s="7"/>
      <c r="D389" s="7"/>
      <c r="E389" s="89"/>
      <c r="H389" s="44"/>
      <c r="I389" s="44"/>
      <c r="J389" s="7"/>
      <c r="K389" s="7"/>
    </row>
    <row r="390" spans="1:11" s="185" customFormat="1" x14ac:dyDescent="0.2">
      <c r="A390" s="148"/>
      <c r="B390" s="7"/>
      <c r="C390" s="7"/>
      <c r="D390" s="7"/>
      <c r="E390" s="89"/>
      <c r="H390" s="44"/>
      <c r="I390" s="44"/>
      <c r="J390" s="7"/>
      <c r="K390" s="7"/>
    </row>
    <row r="391" spans="1:11" s="185" customFormat="1" x14ac:dyDescent="0.2">
      <c r="A391" s="148"/>
      <c r="B391" s="7"/>
      <c r="C391" s="7"/>
      <c r="D391" s="7"/>
      <c r="E391" s="89"/>
      <c r="H391" s="44"/>
      <c r="I391" s="44"/>
      <c r="J391" s="7"/>
      <c r="K391" s="7"/>
    </row>
    <row r="392" spans="1:11" s="185" customFormat="1" x14ac:dyDescent="0.2">
      <c r="A392" s="148"/>
      <c r="B392" s="7"/>
      <c r="C392" s="7"/>
      <c r="D392" s="7"/>
      <c r="E392" s="89"/>
      <c r="H392" s="44"/>
      <c r="I392" s="44"/>
      <c r="J392" s="7"/>
      <c r="K392" s="7"/>
    </row>
    <row r="393" spans="1:11" s="185" customFormat="1" x14ac:dyDescent="0.2">
      <c r="A393" s="148"/>
      <c r="B393" s="7"/>
      <c r="C393" s="7"/>
      <c r="D393" s="7"/>
      <c r="E393" s="89"/>
      <c r="H393" s="44"/>
      <c r="I393" s="44"/>
      <c r="J393" s="7"/>
      <c r="K393" s="7"/>
    </row>
    <row r="394" spans="1:11" s="185" customFormat="1" x14ac:dyDescent="0.2">
      <c r="A394" s="148"/>
      <c r="B394" s="7"/>
      <c r="C394" s="7"/>
      <c r="D394" s="7"/>
      <c r="E394" s="89"/>
      <c r="H394" s="44"/>
      <c r="I394" s="44"/>
      <c r="J394" s="7"/>
      <c r="K394" s="7"/>
    </row>
    <row r="395" spans="1:11" s="185" customFormat="1" x14ac:dyDescent="0.2">
      <c r="A395" s="148"/>
      <c r="B395" s="7"/>
      <c r="C395" s="7"/>
      <c r="D395" s="7"/>
      <c r="E395" s="89"/>
      <c r="H395" s="44"/>
      <c r="I395" s="44"/>
      <c r="J395" s="7"/>
      <c r="K395" s="7"/>
    </row>
    <row r="396" spans="1:11" s="185" customFormat="1" x14ac:dyDescent="0.2">
      <c r="A396" s="148"/>
      <c r="B396" s="7"/>
      <c r="C396" s="7"/>
      <c r="D396" s="7"/>
      <c r="E396" s="89"/>
      <c r="H396" s="44"/>
      <c r="I396" s="44"/>
      <c r="J396" s="7"/>
      <c r="K396" s="7"/>
    </row>
    <row r="397" spans="1:11" s="185" customFormat="1" x14ac:dyDescent="0.2">
      <c r="A397" s="148"/>
      <c r="B397" s="7"/>
      <c r="C397" s="7"/>
      <c r="D397" s="7"/>
      <c r="E397" s="89"/>
      <c r="H397" s="44"/>
      <c r="I397" s="44"/>
      <c r="J397" s="7"/>
      <c r="K397" s="7"/>
    </row>
    <row r="398" spans="1:11" s="185" customFormat="1" x14ac:dyDescent="0.2">
      <c r="A398" s="148"/>
      <c r="B398" s="7"/>
      <c r="C398" s="7"/>
      <c r="D398" s="7"/>
      <c r="E398" s="89"/>
      <c r="H398" s="44"/>
      <c r="I398" s="44"/>
      <c r="J398" s="7"/>
      <c r="K398" s="7"/>
    </row>
    <row r="399" spans="1:11" s="185" customFormat="1" x14ac:dyDescent="0.2">
      <c r="A399" s="148"/>
      <c r="B399" s="7"/>
      <c r="C399" s="7"/>
      <c r="D399" s="7"/>
      <c r="E399" s="89"/>
      <c r="H399" s="44"/>
      <c r="I399" s="44"/>
      <c r="J399" s="7"/>
      <c r="K399" s="7"/>
    </row>
    <row r="400" spans="1:11" s="185" customFormat="1" x14ac:dyDescent="0.2">
      <c r="A400" s="148"/>
      <c r="B400" s="7"/>
      <c r="C400" s="7"/>
      <c r="D400" s="7"/>
      <c r="E400" s="89"/>
      <c r="H400" s="44"/>
      <c r="I400" s="44"/>
      <c r="J400" s="7"/>
      <c r="K400" s="7"/>
    </row>
    <row r="401" spans="1:11" s="185" customFormat="1" x14ac:dyDescent="0.2">
      <c r="A401" s="148"/>
      <c r="B401" s="7"/>
      <c r="C401" s="7"/>
      <c r="D401" s="7"/>
      <c r="E401" s="89"/>
      <c r="H401" s="44"/>
      <c r="I401" s="44"/>
      <c r="J401" s="7"/>
      <c r="K401" s="7"/>
    </row>
    <row r="402" spans="1:11" s="185" customFormat="1" x14ac:dyDescent="0.2">
      <c r="A402" s="148"/>
      <c r="B402" s="7"/>
      <c r="C402" s="7"/>
      <c r="D402" s="7"/>
      <c r="E402" s="89"/>
      <c r="H402" s="44"/>
      <c r="I402" s="44"/>
      <c r="J402" s="7"/>
      <c r="K402" s="7"/>
    </row>
    <row r="403" spans="1:11" s="185" customFormat="1" x14ac:dyDescent="0.2">
      <c r="A403" s="148"/>
      <c r="B403" s="7"/>
      <c r="C403" s="7"/>
      <c r="D403" s="7"/>
      <c r="E403" s="89"/>
      <c r="H403" s="44"/>
      <c r="I403" s="44"/>
      <c r="J403" s="7"/>
      <c r="K403" s="7"/>
    </row>
    <row r="404" spans="1:11" s="185" customFormat="1" x14ac:dyDescent="0.2">
      <c r="A404" s="148"/>
      <c r="B404" s="7"/>
      <c r="C404" s="7"/>
      <c r="D404" s="7"/>
      <c r="E404" s="89"/>
      <c r="H404" s="44"/>
      <c r="I404" s="44"/>
      <c r="J404" s="7"/>
      <c r="K404" s="7"/>
    </row>
    <row r="405" spans="1:11" s="185" customFormat="1" x14ac:dyDescent="0.2">
      <c r="A405" s="148"/>
      <c r="B405" s="7"/>
      <c r="C405" s="7"/>
      <c r="D405" s="7"/>
      <c r="E405" s="89"/>
      <c r="H405" s="44"/>
      <c r="I405" s="44"/>
      <c r="J405" s="7"/>
      <c r="K405" s="7"/>
    </row>
    <row r="406" spans="1:11" s="185" customFormat="1" x14ac:dyDescent="0.2">
      <c r="A406" s="148"/>
      <c r="B406" s="7"/>
      <c r="C406" s="7"/>
      <c r="D406" s="7"/>
      <c r="E406" s="89"/>
      <c r="H406" s="44"/>
      <c r="I406" s="44"/>
      <c r="J406" s="7"/>
      <c r="K406" s="7"/>
    </row>
    <row r="407" spans="1:11" s="185" customFormat="1" x14ac:dyDescent="0.2">
      <c r="A407" s="148"/>
      <c r="B407" s="7"/>
      <c r="C407" s="7"/>
      <c r="D407" s="7"/>
      <c r="E407" s="89"/>
      <c r="H407" s="44"/>
      <c r="I407" s="44"/>
      <c r="J407" s="7"/>
      <c r="K407" s="7"/>
    </row>
    <row r="408" spans="1:11" s="185" customFormat="1" x14ac:dyDescent="0.2">
      <c r="A408" s="148"/>
      <c r="B408" s="7"/>
      <c r="C408" s="7"/>
      <c r="D408" s="7"/>
      <c r="E408" s="89"/>
      <c r="H408" s="44"/>
      <c r="I408" s="44"/>
      <c r="J408" s="7"/>
      <c r="K408" s="7"/>
    </row>
    <row r="409" spans="1:11" s="185" customFormat="1" x14ac:dyDescent="0.2">
      <c r="A409" s="148"/>
      <c r="B409" s="7"/>
      <c r="C409" s="7"/>
      <c r="D409" s="7"/>
      <c r="E409" s="89"/>
      <c r="H409" s="44"/>
      <c r="I409" s="44"/>
      <c r="J409" s="7"/>
      <c r="K409" s="7"/>
    </row>
    <row r="410" spans="1:11" s="185" customFormat="1" x14ac:dyDescent="0.2">
      <c r="A410" s="148"/>
      <c r="B410" s="7"/>
      <c r="C410" s="7"/>
      <c r="D410" s="7"/>
      <c r="E410" s="89"/>
      <c r="H410" s="44"/>
      <c r="I410" s="44"/>
      <c r="J410" s="7"/>
      <c r="K410" s="7"/>
    </row>
    <row r="411" spans="1:11" s="185" customFormat="1" x14ac:dyDescent="0.2">
      <c r="A411" s="148"/>
      <c r="B411" s="7"/>
      <c r="C411" s="7"/>
      <c r="D411" s="7"/>
      <c r="E411" s="89"/>
      <c r="H411" s="44"/>
      <c r="I411" s="44"/>
      <c r="J411" s="7"/>
      <c r="K411" s="7"/>
    </row>
    <row r="412" spans="1:11" s="185" customFormat="1" x14ac:dyDescent="0.2">
      <c r="A412" s="148"/>
      <c r="B412" s="7"/>
      <c r="C412" s="7"/>
      <c r="D412" s="7"/>
      <c r="E412" s="89"/>
      <c r="H412" s="44"/>
      <c r="I412" s="44"/>
      <c r="J412" s="7"/>
      <c r="K412" s="7"/>
    </row>
    <row r="413" spans="1:11" s="185" customFormat="1" x14ac:dyDescent="0.2">
      <c r="A413" s="148"/>
      <c r="B413" s="7"/>
      <c r="C413" s="7"/>
      <c r="D413" s="7"/>
      <c r="E413" s="89"/>
      <c r="H413" s="44"/>
      <c r="I413" s="44"/>
      <c r="J413" s="7"/>
      <c r="K413" s="7"/>
    </row>
    <row r="414" spans="1:11" s="185" customFormat="1" x14ac:dyDescent="0.2">
      <c r="A414" s="148"/>
      <c r="B414" s="7"/>
      <c r="C414" s="7"/>
      <c r="D414" s="7"/>
      <c r="E414" s="89"/>
      <c r="H414" s="44"/>
      <c r="I414" s="44"/>
      <c r="J414" s="7"/>
      <c r="K414" s="7"/>
    </row>
    <row r="415" spans="1:11" s="185" customFormat="1" x14ac:dyDescent="0.2">
      <c r="A415" s="148"/>
      <c r="B415" s="7"/>
      <c r="C415" s="7"/>
      <c r="D415" s="7"/>
      <c r="E415" s="89"/>
      <c r="H415" s="44"/>
      <c r="I415" s="44"/>
      <c r="J415" s="7"/>
      <c r="K415" s="7"/>
    </row>
    <row r="416" spans="1:11" s="185" customFormat="1" x14ac:dyDescent="0.2">
      <c r="A416" s="148"/>
      <c r="B416" s="7"/>
      <c r="C416" s="7"/>
      <c r="D416" s="7"/>
      <c r="E416" s="89"/>
      <c r="H416" s="44"/>
      <c r="I416" s="44"/>
      <c r="J416" s="7"/>
      <c r="K416" s="7"/>
    </row>
    <row r="417" spans="1:11" s="185" customFormat="1" x14ac:dyDescent="0.2">
      <c r="A417" s="148"/>
      <c r="B417" s="7"/>
      <c r="C417" s="7"/>
      <c r="D417" s="7"/>
      <c r="E417" s="89"/>
      <c r="H417" s="44"/>
      <c r="I417" s="44"/>
      <c r="J417" s="7"/>
      <c r="K417" s="7"/>
    </row>
    <row r="418" spans="1:11" s="185" customFormat="1" x14ac:dyDescent="0.2">
      <c r="A418" s="148"/>
      <c r="B418" s="7"/>
      <c r="C418" s="7"/>
      <c r="D418" s="7"/>
      <c r="E418" s="89"/>
      <c r="H418" s="44"/>
      <c r="I418" s="44"/>
      <c r="J418" s="7"/>
      <c r="K418" s="7"/>
    </row>
    <row r="419" spans="1:11" s="185" customFormat="1" x14ac:dyDescent="0.2">
      <c r="A419" s="148"/>
      <c r="B419" s="7"/>
      <c r="C419" s="7"/>
      <c r="D419" s="7"/>
      <c r="E419" s="89"/>
      <c r="H419" s="44"/>
      <c r="I419" s="44"/>
      <c r="J419" s="7"/>
      <c r="K419" s="7"/>
    </row>
    <row r="420" spans="1:11" s="185" customFormat="1" x14ac:dyDescent="0.2">
      <c r="A420" s="148"/>
      <c r="B420" s="7"/>
      <c r="C420" s="7"/>
      <c r="D420" s="7"/>
      <c r="E420" s="89"/>
      <c r="H420" s="44"/>
      <c r="I420" s="44"/>
      <c r="J420" s="7"/>
      <c r="K420" s="7"/>
    </row>
    <row r="421" spans="1:11" s="185" customFormat="1" x14ac:dyDescent="0.2">
      <c r="A421" s="148"/>
      <c r="B421" s="7"/>
      <c r="C421" s="7"/>
      <c r="D421" s="7"/>
      <c r="E421" s="89"/>
      <c r="H421" s="44"/>
      <c r="I421" s="44"/>
      <c r="J421" s="7"/>
      <c r="K421" s="7"/>
    </row>
    <row r="422" spans="1:11" s="185" customFormat="1" x14ac:dyDescent="0.2">
      <c r="A422" s="148"/>
      <c r="B422" s="7"/>
      <c r="C422" s="7"/>
      <c r="D422" s="7"/>
      <c r="E422" s="89"/>
      <c r="H422" s="44"/>
      <c r="I422" s="44"/>
      <c r="J422" s="7"/>
      <c r="K422" s="7"/>
    </row>
    <row r="423" spans="1:11" s="185" customFormat="1" x14ac:dyDescent="0.2">
      <c r="A423" s="148"/>
      <c r="B423" s="7"/>
      <c r="C423" s="7"/>
      <c r="D423" s="7"/>
      <c r="E423" s="89"/>
      <c r="H423" s="44"/>
      <c r="I423" s="44"/>
      <c r="J423" s="7"/>
      <c r="K423" s="7"/>
    </row>
    <row r="424" spans="1:11" s="185" customFormat="1" x14ac:dyDescent="0.2">
      <c r="A424" s="148"/>
      <c r="B424" s="7"/>
      <c r="C424" s="7"/>
      <c r="D424" s="7"/>
      <c r="E424" s="89"/>
      <c r="H424" s="44"/>
      <c r="I424" s="44"/>
      <c r="J424" s="7"/>
      <c r="K424" s="7"/>
    </row>
    <row r="425" spans="1:11" s="185" customFormat="1" x14ac:dyDescent="0.2">
      <c r="A425" s="148"/>
      <c r="B425" s="7"/>
      <c r="C425" s="7"/>
      <c r="D425" s="7"/>
      <c r="E425" s="89"/>
      <c r="H425" s="44"/>
      <c r="I425" s="44"/>
      <c r="J425" s="7"/>
      <c r="K425" s="7"/>
    </row>
    <row r="426" spans="1:11" s="185" customFormat="1" x14ac:dyDescent="0.2">
      <c r="A426" s="148"/>
      <c r="B426" s="7"/>
      <c r="C426" s="7"/>
      <c r="D426" s="7"/>
      <c r="E426" s="89"/>
      <c r="H426" s="44"/>
      <c r="I426" s="44"/>
      <c r="J426" s="7"/>
      <c r="K426" s="7"/>
    </row>
    <row r="427" spans="1:11" s="185" customFormat="1" x14ac:dyDescent="0.2">
      <c r="A427" s="148"/>
      <c r="B427" s="7"/>
      <c r="C427" s="7"/>
      <c r="D427" s="7"/>
      <c r="E427" s="89"/>
      <c r="H427" s="44"/>
      <c r="I427" s="44"/>
      <c r="J427" s="7"/>
      <c r="K427" s="7"/>
    </row>
    <row r="428" spans="1:11" s="185" customFormat="1" x14ac:dyDescent="0.2">
      <c r="A428" s="148"/>
      <c r="B428" s="7"/>
      <c r="C428" s="7"/>
      <c r="D428" s="7"/>
      <c r="E428" s="89"/>
      <c r="H428" s="44"/>
      <c r="I428" s="44"/>
      <c r="J428" s="7"/>
      <c r="K428" s="7"/>
    </row>
    <row r="429" spans="1:11" s="185" customFormat="1" x14ac:dyDescent="0.2">
      <c r="A429" s="148"/>
      <c r="B429" s="7"/>
      <c r="C429" s="7"/>
      <c r="D429" s="7"/>
      <c r="E429" s="89"/>
      <c r="H429" s="44"/>
      <c r="I429" s="44"/>
      <c r="J429" s="7"/>
      <c r="K429" s="7"/>
    </row>
    <row r="430" spans="1:11" s="185" customFormat="1" x14ac:dyDescent="0.2">
      <c r="A430" s="148"/>
      <c r="B430" s="7"/>
      <c r="C430" s="7"/>
      <c r="D430" s="7"/>
      <c r="E430" s="89"/>
      <c r="H430" s="44"/>
      <c r="I430" s="44"/>
      <c r="J430" s="7"/>
      <c r="K430" s="7"/>
    </row>
    <row r="431" spans="1:11" s="185" customFormat="1" x14ac:dyDescent="0.2">
      <c r="A431" s="148"/>
      <c r="B431" s="7"/>
      <c r="C431" s="7"/>
      <c r="D431" s="7"/>
      <c r="E431" s="89"/>
      <c r="H431" s="44"/>
      <c r="I431" s="44"/>
      <c r="J431" s="7"/>
      <c r="K431" s="7"/>
    </row>
    <row r="432" spans="1:11" s="185" customFormat="1" x14ac:dyDescent="0.2">
      <c r="A432" s="148"/>
      <c r="B432" s="7"/>
      <c r="C432" s="7"/>
      <c r="D432" s="7"/>
      <c r="E432" s="89"/>
      <c r="H432" s="44"/>
      <c r="I432" s="44"/>
      <c r="J432" s="7"/>
      <c r="K432" s="7"/>
    </row>
    <row r="433" spans="1:11" s="185" customFormat="1" x14ac:dyDescent="0.2">
      <c r="A433" s="148"/>
      <c r="B433" s="7"/>
      <c r="C433" s="7"/>
      <c r="D433" s="7"/>
      <c r="E433" s="89"/>
      <c r="H433" s="44"/>
      <c r="I433" s="44"/>
      <c r="J433" s="7"/>
      <c r="K433" s="7"/>
    </row>
  </sheetData>
  <mergeCells count="9">
    <mergeCell ref="B172:B173"/>
    <mergeCell ref="B177:I177"/>
    <mergeCell ref="B188:I188"/>
    <mergeCell ref="A1:B1"/>
    <mergeCell ref="E2:H2"/>
    <mergeCell ref="A3:B3"/>
    <mergeCell ref="E3:I3"/>
    <mergeCell ref="B160:B161"/>
    <mergeCell ref="B166:B167"/>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Lolita RIGOGNE</dc:creator>
  <cp:lastModifiedBy>Lolita RIGOGNE</cp:lastModifiedBy>
  <dcterms:created xsi:type="dcterms:W3CDTF">2025-10-22T13:08:40Z</dcterms:created>
  <dcterms:modified xsi:type="dcterms:W3CDTF">2025-10-22T13:09:28Z</dcterms:modified>
</cp:coreProperties>
</file>